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firstSheet="2" activeTab="4"/>
  </bookViews>
  <sheets>
    <sheet name="砚山县2020年公共预算收支平衡表（1）" sheetId="1" r:id="rId1"/>
    <sheet name="2020年公共预算收入表（2）" sheetId="2" r:id="rId2"/>
    <sheet name="2020年公共预算支出表（3）" sheetId="3" r:id="rId3"/>
    <sheet name="2020年政府性基金预算收入表（4）" sheetId="7" r:id="rId4"/>
    <sheet name="2020年政府性基金预算支出表（5）" sheetId="8" r:id="rId5"/>
    <sheet name="2020年国有资本经营预算收支情况表（6）" sheetId="6" r:id="rId6"/>
    <sheet name="砚山县2020年社会保险基金预算表（7）" sheetId="4" r:id="rId7"/>
    <sheet name="2020年砚山县本级预备费动用方案（8）" sheetId="5" r:id="rId8"/>
  </sheets>
  <calcPr calcId="144525"/>
</workbook>
</file>

<file path=xl/sharedStrings.xml><?xml version="1.0" encoding="utf-8"?>
<sst xmlns="http://schemas.openxmlformats.org/spreadsheetml/2006/main" count="2975" uniqueCount="1058">
  <si>
    <t>表1</t>
  </si>
  <si>
    <t>砚山县2020年公共预算收支平衡表</t>
  </si>
  <si>
    <t>单位：万元</t>
  </si>
  <si>
    <t xml:space="preserve">      收   入</t>
  </si>
  <si>
    <t>年预算数</t>
  </si>
  <si>
    <t>调整数</t>
  </si>
  <si>
    <t>调整预算数</t>
  </si>
  <si>
    <t>支出</t>
  </si>
  <si>
    <t>一、一般公共预算收入</t>
  </si>
  <si>
    <t>一、县本级支出</t>
  </si>
  <si>
    <t>二、上级补助收入</t>
  </si>
  <si>
    <t>(一)县本级公共预算支出</t>
  </si>
  <si>
    <t xml:space="preserve">   （一）返还性收入</t>
  </si>
  <si>
    <t xml:space="preserve"> 1.人员支出</t>
  </si>
  <si>
    <t xml:space="preserve">       所得税基数返还收入</t>
  </si>
  <si>
    <t xml:space="preserve">   （1）基本工资津补贴(统发）</t>
  </si>
  <si>
    <t xml:space="preserve">       增值税税收返还收入</t>
  </si>
  <si>
    <t xml:space="preserve">   （2）住房公积金（统发）</t>
  </si>
  <si>
    <t xml:space="preserve">       增值税五五分享税收返还收入</t>
  </si>
  <si>
    <t xml:space="preserve">   （3）乡镇工作岗位补贴</t>
  </si>
  <si>
    <t xml:space="preserve">       其他税收返还收入（增收留用）</t>
  </si>
  <si>
    <t xml:space="preserve">    (4)边片贫困教师补助</t>
  </si>
  <si>
    <t xml:space="preserve">   （二）一般性转移支付收入</t>
  </si>
  <si>
    <t xml:space="preserve">   （5）四险（医疗、工伤、公务、大病）</t>
  </si>
  <si>
    <t xml:space="preserve">       体制补助收入</t>
  </si>
  <si>
    <t xml:space="preserve">   （6）养老保险</t>
  </si>
  <si>
    <t xml:space="preserve">       均衡性转移支付收入</t>
  </si>
  <si>
    <t xml:space="preserve">   （7）事业奖励性绩效工资</t>
  </si>
  <si>
    <t xml:space="preserve">       县级基本财力保障机制奖补资金收入</t>
  </si>
  <si>
    <t xml:space="preserve">   （8）第十三个月工资</t>
  </si>
  <si>
    <t xml:space="preserve">       结算补助收入</t>
  </si>
  <si>
    <t xml:space="preserve">   （9）退休费(统筹外)</t>
  </si>
  <si>
    <t xml:space="preserve">       企业事业单位划转补助收入（固定）</t>
  </si>
  <si>
    <t xml:space="preserve">   （10）离休费(统发)</t>
  </si>
  <si>
    <t xml:space="preserve">       产粮（油）大县奖励资金收入</t>
  </si>
  <si>
    <t xml:space="preserve">   （11）公务交通补贴(统发)</t>
  </si>
  <si>
    <t xml:space="preserve">       重点生态功能区转移支付收入</t>
  </si>
  <si>
    <t xml:space="preserve">   （12）职业年金（机关事业单位记实部分）</t>
  </si>
  <si>
    <t xml:space="preserve">       固定数额补助收入</t>
  </si>
  <si>
    <t xml:space="preserve">   （13）三家公立医院职业年金</t>
  </si>
  <si>
    <t xml:space="preserve">       民族地区转移支付收入</t>
  </si>
  <si>
    <t xml:space="preserve">  2.半供养人员工资</t>
  </si>
  <si>
    <t xml:space="preserve">       贫困地区转移支付收入</t>
  </si>
  <si>
    <t xml:space="preserve">  3.保运转支出（人员公用经费）</t>
  </si>
  <si>
    <t xml:space="preserve">       公共安全共同财政事权转移支付收入</t>
  </si>
  <si>
    <t xml:space="preserve">  4.其他对个人家庭补助支出</t>
  </si>
  <si>
    <t xml:space="preserve">       教育共同财政事权转移支付收入</t>
  </si>
  <si>
    <t xml:space="preserve">  5.债务付息支出</t>
  </si>
  <si>
    <t xml:space="preserve">       文化旅游体育与传媒共同财政事权转移支付收入</t>
  </si>
  <si>
    <t xml:space="preserve">  6.保基本民生支出</t>
  </si>
  <si>
    <t xml:space="preserve">       社会保障和就业共同财政事权转移支付收入</t>
  </si>
  <si>
    <t xml:space="preserve">  7.专项收入安排的专项支出</t>
  </si>
  <si>
    <t xml:space="preserve">   医疗卫生共同财政事权转移支付收入(含州调整列支城乡居民基本医疗保险补助资金19989万元）</t>
  </si>
  <si>
    <t xml:space="preserve">  8.项目支出</t>
  </si>
  <si>
    <t xml:space="preserve">    节能环保共同财政事权转移支付收入</t>
  </si>
  <si>
    <t xml:space="preserve">   9.预备费</t>
  </si>
  <si>
    <t xml:space="preserve">    农林水共同财政事权转移支付收入</t>
  </si>
  <si>
    <t>(二)上解上级支出</t>
  </si>
  <si>
    <t xml:space="preserve">    交通运输共同财政事权转移支付收入</t>
  </si>
  <si>
    <t>年初预留上解</t>
  </si>
  <si>
    <t xml:space="preserve">    住房保障共同财政事权转移支付收入</t>
  </si>
  <si>
    <t>二、上级转移支付补助安排支出</t>
  </si>
  <si>
    <t xml:space="preserve">   灾害防治及应急管理共同财政事权转移支付支出</t>
  </si>
  <si>
    <t xml:space="preserve">  (一)专项转移支付补助（上级一次性专款）支出</t>
  </si>
  <si>
    <t xml:space="preserve">    其他共同财政事权转移支付收入</t>
  </si>
  <si>
    <t xml:space="preserve">  (二)一般性转移支付补助（指定性用途）支出</t>
  </si>
  <si>
    <t xml:space="preserve">       其他一般性转移支付收入</t>
  </si>
  <si>
    <t>三、新增一般债安排支出</t>
  </si>
  <si>
    <t xml:space="preserve">  （三）专项转移支付（专款）收入</t>
  </si>
  <si>
    <t>四、新增预算稳定调节基金</t>
  </si>
  <si>
    <t>三、上年结余收入</t>
  </si>
  <si>
    <t>五、上年结转结余安排支出</t>
  </si>
  <si>
    <t>四、调入资金</t>
  </si>
  <si>
    <t xml:space="preserve">    支出合计</t>
  </si>
  <si>
    <t xml:space="preserve">    从政府性基金预算调入</t>
  </si>
  <si>
    <t>其中：一般公共预算支出</t>
  </si>
  <si>
    <t xml:space="preserve">    从国有资本经营预算调入</t>
  </si>
  <si>
    <t>预算滚存结余</t>
  </si>
  <si>
    <t xml:space="preserve">    从其他资金调入</t>
  </si>
  <si>
    <t>其中：结转下年安排支出</t>
  </si>
  <si>
    <t>五、动用预算稳定调节基金</t>
  </si>
  <si>
    <t>净结余</t>
  </si>
  <si>
    <t>六、 地方政府一般债务收入</t>
  </si>
  <si>
    <t>债券转贷支出</t>
  </si>
  <si>
    <t xml:space="preserve">    新增一般债务收入</t>
  </si>
  <si>
    <t xml:space="preserve">    置换（再融资）一般债务收入</t>
  </si>
  <si>
    <t>收  入  总   计</t>
  </si>
  <si>
    <t>支出总计</t>
  </si>
  <si>
    <t>表2</t>
  </si>
  <si>
    <t>2020年公共预算收入表</t>
  </si>
  <si>
    <t>项   目</t>
  </si>
  <si>
    <t>2020年预算数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</si>
  <si>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</si>
  <si>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</si>
  <si>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</si>
  <si>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</si>
  <si>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</si>
  <si>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</si>
  <si>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</si>
  <si>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</si>
  <si>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</si>
  <si>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</si>
  <si>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</si>
  <si>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</si>
  <si>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</si>
  <si>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</si>
  <si>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</si>
  <si>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</si>
  <si>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</si>
  <si>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</si>
  <si>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</si>
  <si>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</si>
  <si>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</si>
  <si>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</si>
  <si>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</si>
  <si>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一般公共预算收入合计</t>
  </si>
  <si>
    <t>转移性收入</t>
  </si>
  <si>
    <t xml:space="preserve">     返还性收入</t>
  </si>
  <si>
    <t xml:space="preserve">       其他税收返还收入</t>
  </si>
  <si>
    <t xml:space="preserve">     一般性转移支付收入</t>
  </si>
  <si>
    <t xml:space="preserve">       企业事业单位划转补助收入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</si>
  <si>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</si>
  <si>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</si>
  <si>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</si>
  <si>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</si>
  <si>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</si>
  <si>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</si>
  <si>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住房保障共同财政事权转移支付收入</t>
  </si>
  <si>
    <t xml:space="preserve">       灾害防治及应急管理共同财政事权转移支付收入</t>
  </si>
  <si>
    <t xml:space="preserve">       其他共同财政事权转移支付收入</t>
  </si>
  <si>
    <t xml:space="preserve">     专项转移支付收入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</si>
  <si>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</si>
  <si>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</si>
  <si>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</si>
  <si>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</si>
  <si>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</si>
  <si>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</si>
  <si>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新增一般债务收入</t>
  </si>
  <si>
    <t xml:space="preserve">        置换一般债务收入</t>
  </si>
  <si>
    <t>收入总计</t>
  </si>
  <si>
    <t>表3</t>
  </si>
  <si>
    <t>2020年公共预算支出表</t>
  </si>
  <si>
    <t>一般公共预算支出合计</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</si>
  <si>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</si>
  <si>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</si>
  <si>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</si>
  <si>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</si>
  <si>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</si>
  <si>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</si>
  <si>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</si>
  <si>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</si>
  <si>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</si>
  <si>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</si>
  <si>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</si>
  <si>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</si>
  <si>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</si>
  <si>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</si>
  <si>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</si>
  <si>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</si>
  <si>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</si>
  <si>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</si>
  <si>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</si>
  <si>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</si>
  <si>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</si>
  <si>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</si>
  <si>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其他支出(类)</t>
  </si>
  <si>
    <t xml:space="preserve">  债务付息支出</t>
  </si>
  <si>
    <t xml:space="preserve">  债务发行费用支出</t>
  </si>
  <si>
    <t>表4</t>
  </si>
  <si>
    <t>2020年政府性基金预算收入表</t>
  </si>
  <si>
    <t>项    目</t>
  </si>
  <si>
    <t>一、农网还贷资金收入</t>
  </si>
  <si>
    <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</si>
  <si>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</si>
  <si>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</si>
  <si>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</si>
  <si>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</si>
  <si>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</si>
  <si>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</si>
  <si>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</si>
  <si>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</si>
  <si>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</si>
  <si>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</si>
  <si>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</si>
  <si>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</si>
  <si>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</si>
  <si>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</si>
  <si>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</si>
  <si>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</si>
  <si>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</si>
  <si>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</si>
  <si>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</si>
  <si>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</si>
  <si>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</si>
  <si>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</si>
  <si>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</si>
  <si>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</si>
  <si>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</si>
  <si>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</si>
  <si>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</si>
  <si>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</si>
  <si>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收 入 合 计</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</si>
  <si>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</si>
  <si>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</si>
  <si>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</si>
  <si>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</si>
  <si>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</si>
  <si>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</si>
  <si>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</si>
  <si>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</si>
  <si>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 入 总 计</t>
  </si>
  <si>
    <t>表5</t>
  </si>
  <si>
    <t>2020年政府性基金预算支出表</t>
  </si>
  <si>
    <t>项目</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</si>
  <si>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</si>
  <si>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</si>
  <si>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</si>
  <si>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</si>
  <si>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</si>
  <si>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</si>
  <si>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</si>
  <si>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</si>
  <si>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</si>
  <si>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</si>
  <si>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</si>
  <si>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</si>
  <si>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</si>
  <si>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</si>
  <si>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</si>
  <si>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</si>
  <si>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</si>
  <si>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</si>
  <si>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</si>
  <si>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</si>
  <si>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</si>
  <si>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</si>
  <si>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</si>
  <si>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</si>
  <si>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</si>
  <si>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</si>
  <si>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</si>
  <si>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</si>
  <si>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</si>
  <si>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</si>
  <si>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</si>
  <si>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</si>
  <si>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</si>
  <si>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</si>
  <si>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</si>
  <si>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</si>
  <si>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</si>
  <si>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</si>
  <si>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</si>
  <si>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</si>
  <si>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</si>
  <si>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</si>
  <si>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</si>
  <si>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</si>
  <si>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</si>
  <si>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</si>
  <si>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</si>
  <si>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</si>
  <si>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</si>
  <si>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</si>
  <si>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</si>
  <si>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</si>
  <si>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</si>
  <si>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</si>
  <si>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</si>
  <si>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</si>
  <si>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</si>
  <si>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</si>
  <si>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</si>
  <si>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</si>
  <si>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</si>
  <si>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</si>
  <si>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</si>
  <si>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</si>
  <si>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</si>
  <si>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</si>
  <si>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</si>
  <si>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</si>
  <si>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</si>
  <si>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</si>
  <si>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</si>
  <si>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</si>
  <si>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</si>
  <si>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</si>
  <si>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</si>
  <si>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</si>
  <si>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</si>
  <si>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</si>
  <si>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</si>
  <si>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</si>
  <si>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</si>
  <si>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</si>
  <si>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</si>
  <si>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</si>
  <si>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</si>
  <si>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</si>
  <si>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</si>
  <si>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</si>
  <si>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</si>
  <si>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</si>
  <si>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</si>
  <si>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</si>
  <si>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</si>
  <si>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</si>
  <si>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</si>
  <si>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</si>
  <si>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</si>
  <si>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</si>
  <si>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</si>
  <si>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</si>
  <si>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</si>
  <si>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</si>
  <si>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</si>
  <si>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</si>
  <si>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</si>
  <si>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</si>
  <si>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</si>
  <si>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</si>
  <si>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</si>
  <si>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</si>
  <si>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</si>
  <si>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</si>
  <si>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</si>
  <si>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</si>
  <si>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</si>
  <si>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</si>
  <si>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</si>
  <si>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</si>
  <si>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</si>
  <si>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</si>
  <si>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</si>
  <si>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</si>
  <si>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</si>
  <si>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</si>
  <si>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</si>
  <si>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</si>
  <si>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</si>
  <si>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</si>
  <si>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</si>
  <si>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</si>
  <si>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</si>
  <si>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</si>
  <si>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</si>
  <si>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</si>
  <si>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</si>
  <si>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</si>
  <si>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</si>
  <si>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</si>
  <si>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</si>
  <si>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</si>
  <si>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</si>
  <si>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</si>
  <si>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</si>
  <si>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</si>
  <si>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</si>
  <si>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</si>
  <si>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</si>
  <si>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</si>
  <si>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</si>
  <si>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</si>
  <si>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</si>
  <si>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</si>
  <si>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</si>
  <si>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</si>
  <si>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</si>
  <si>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</si>
  <si>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</si>
  <si>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</si>
  <si>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</si>
  <si>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</si>
  <si>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</si>
  <si>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</si>
  <si>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</si>
  <si>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</si>
  <si>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</si>
  <si>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</si>
  <si>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</si>
  <si>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</si>
  <si>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</si>
  <si>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</si>
  <si>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</si>
  <si>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</si>
  <si>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</si>
  <si>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</si>
  <si>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</si>
  <si>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</si>
  <si>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</si>
  <si>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</si>
  <si>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</si>
  <si>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</si>
  <si>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</si>
  <si>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</si>
  <si>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</si>
  <si>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</si>
  <si>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</si>
  <si>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</si>
  <si>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</si>
  <si>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</si>
  <si>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</si>
  <si>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</si>
  <si>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</si>
  <si>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</si>
  <si>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</si>
  <si>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</si>
  <si>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</si>
  <si>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</si>
  <si>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支 出 合 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</si>
  <si>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</si>
  <si>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</si>
  <si>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</si>
  <si>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</si>
  <si>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</si>
  <si>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</si>
  <si>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</si>
  <si>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</si>
  <si>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抗疫特别国债安排的支出</t>
  </si>
  <si>
    <t>支 出 总 计</t>
  </si>
  <si>
    <t>表6</t>
  </si>
  <si>
    <t>2020年国有资本经营预算收支情况表</t>
  </si>
  <si>
    <r>
      <rPr>
        <b/>
        <sz val="10"/>
        <rFont val="宋体"/>
        <charset val="134"/>
      </rPr>
      <t>收</t>
    </r>
    <r>
      <rPr>
        <b/>
        <sz val="10"/>
        <rFont val="Times New Roman"/>
        <charset val="0"/>
      </rPr>
      <t xml:space="preserve">          </t>
    </r>
    <r>
      <rPr>
        <b/>
        <sz val="10"/>
        <rFont val="宋体"/>
        <charset val="134"/>
      </rPr>
      <t>入</t>
    </r>
  </si>
  <si>
    <r>
      <rPr>
        <b/>
        <sz val="10"/>
        <rFont val="宋体"/>
        <charset val="134"/>
      </rPr>
      <t>支</t>
    </r>
    <r>
      <rPr>
        <b/>
        <sz val="10"/>
        <rFont val="Times New Roman"/>
        <charset val="0"/>
      </rPr>
      <t xml:space="preserve">          </t>
    </r>
    <r>
      <rPr>
        <b/>
        <sz val="10"/>
        <rFont val="宋体"/>
        <charset val="134"/>
      </rPr>
      <t>出</t>
    </r>
  </si>
  <si>
    <r>
      <rPr>
        <b/>
        <sz val="10"/>
        <rFont val="宋体"/>
        <charset val="134"/>
      </rPr>
      <t>项</t>
    </r>
    <r>
      <rPr>
        <b/>
        <sz val="10"/>
        <rFont val="Times New Roman"/>
        <charset val="0"/>
      </rPr>
      <t xml:space="preserve">        </t>
    </r>
    <r>
      <rPr>
        <b/>
        <sz val="10"/>
        <rFont val="宋体"/>
        <charset val="134"/>
      </rPr>
      <t>目</t>
    </r>
  </si>
  <si>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</si>
  <si>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</si>
  <si>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</si>
  <si>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</si>
  <si>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</si>
  <si>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</si>
  <si>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</si>
  <si>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</si>
  <si>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</si>
  <si>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</si>
  <si>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国有资本经营预算转移支付收入</t>
  </si>
  <si>
    <t>国有资本经营预算转移支付支出</t>
  </si>
  <si>
    <t>上年结转</t>
  </si>
  <si>
    <t>国有资本经营预算调出资金</t>
  </si>
  <si>
    <t>结转下年</t>
  </si>
  <si>
    <t>表七</t>
  </si>
  <si>
    <t>砚山县2020年社会保险基金预算表</t>
  </si>
  <si>
    <t>预算科目</t>
  </si>
  <si>
    <t>年初预算</t>
  </si>
  <si>
    <t>社会保险基金合计</t>
  </si>
  <si>
    <t>本年收入小计</t>
  </si>
  <si>
    <t xml:space="preserve">  保险费收入</t>
  </si>
  <si>
    <t xml:space="preserve">  利息收入</t>
  </si>
  <si>
    <t xml:space="preserve">  财政补贴收入</t>
  </si>
  <si>
    <t xml:space="preserve">  委托投资收益</t>
  </si>
  <si>
    <t xml:space="preserve">  其他收入</t>
  </si>
  <si>
    <t xml:space="preserve">  转移收入</t>
  </si>
  <si>
    <t>上级补助收入</t>
  </si>
  <si>
    <t>下级上解收入</t>
  </si>
  <si>
    <t>本年收入合计</t>
  </si>
  <si>
    <t>本年支出小计</t>
  </si>
  <si>
    <t xml:space="preserve">  社会保险待遇支出</t>
  </si>
  <si>
    <t xml:space="preserve">  其他支出</t>
  </si>
  <si>
    <t xml:space="preserve">  转移支出</t>
  </si>
  <si>
    <t>补助下级支出</t>
  </si>
  <si>
    <t>上解上级支出</t>
  </si>
  <si>
    <t>本年支出合计</t>
  </si>
  <si>
    <t>本年收支结余</t>
  </si>
  <si>
    <t>上年结余</t>
  </si>
  <si>
    <t>年末滚存结余</t>
  </si>
  <si>
    <t>一、企业职工基本养老保险</t>
  </si>
  <si>
    <t>二、城乡居民基本养老保险</t>
  </si>
  <si>
    <t>三、机关事业单位基本养老保险</t>
  </si>
  <si>
    <t>四、城镇职工基本医疗保险</t>
  </si>
  <si>
    <t>五、城乡居民居民基本医疗保险</t>
  </si>
  <si>
    <t>六、工伤保险</t>
  </si>
  <si>
    <t>七、失业保险</t>
  </si>
  <si>
    <t>八、生育保险</t>
  </si>
  <si>
    <t>备注：生育保险金已并入职工医疗保险</t>
  </si>
  <si>
    <t>表8</t>
  </si>
  <si>
    <t>2020年砚山县本级预备费动用方案</t>
  </si>
  <si>
    <t>单位名称</t>
  </si>
  <si>
    <t>摘　要</t>
  </si>
  <si>
    <t>预算科目代码</t>
  </si>
  <si>
    <t>预算科目名称</t>
  </si>
  <si>
    <t>经济分类编码</t>
  </si>
  <si>
    <t>经济分类名称</t>
  </si>
  <si>
    <t>下达金额</t>
  </si>
  <si>
    <t>余额</t>
  </si>
  <si>
    <t>一、年初预算安排</t>
  </si>
  <si>
    <t>二、预备费安排支出</t>
  </si>
  <si>
    <t>999002 砚山县国有资产持股经营有限责任公司</t>
  </si>
  <si>
    <t>年初预留解决安排砚山县电商产业城（七都国际广场）建设项目用地拆迁补偿费/砚政复[2018]86号</t>
  </si>
  <si>
    <t>2120201</t>
  </si>
  <si>
    <t>城乡社区规划与管理</t>
  </si>
  <si>
    <t>50399</t>
  </si>
  <si>
    <t>其他资本性支出</t>
  </si>
  <si>
    <t>102001 砚山县发展和改革局</t>
  </si>
  <si>
    <t>预备费调整安排关于下达张礼能、张国武、李祝斌、陈素琼退休人员安家费和修建费</t>
  </si>
  <si>
    <t>2010401</t>
  </si>
  <si>
    <t>行政运行</t>
  </si>
  <si>
    <t>50901</t>
  </si>
  <si>
    <t>社会福利和救助</t>
  </si>
  <si>
    <t>预备费调整安排2018年机关单位一次性抚恤费增加部分（肖立亭）/砚人社资遗补〔2019〕82号</t>
  </si>
  <si>
    <t>2080801</t>
  </si>
  <si>
    <t>死亡抚恤</t>
  </si>
  <si>
    <t>调整安排粮食安全运行及检验经费</t>
  </si>
  <si>
    <t>2010402</t>
  </si>
  <si>
    <t>一般行政管理事务</t>
  </si>
  <si>
    <t>50201</t>
  </si>
  <si>
    <t>办公经费</t>
  </si>
  <si>
    <t>调整安排“美丽县城”建设指挥部办公经费/砚政复〔2019〕516号</t>
  </si>
  <si>
    <t>2010499</t>
  </si>
  <si>
    <t>其他发展与改革事务支出</t>
  </si>
  <si>
    <t>调整解决砚山县粮食储备库搬迁建设项目资金/砚政复[2019]304号</t>
  </si>
  <si>
    <t>预备费调整发改局粮食储备库搬迁建设项目资金/砚政复〔2019〕304号</t>
  </si>
  <si>
    <t>120001 砚山县住房和城乡建设局</t>
  </si>
  <si>
    <t>调整安排住建局陈兴美职业年金</t>
  </si>
  <si>
    <t>2080506</t>
  </si>
  <si>
    <t>机关事业单位职业年金缴费支出</t>
  </si>
  <si>
    <t>50102</t>
  </si>
  <si>
    <t>社会保障缴费</t>
  </si>
  <si>
    <t>预备费调整安排马晓、杨明芬、胡蝶退休人员安家费和修建费以及肖立亭一次性抚恤费</t>
  </si>
  <si>
    <t>2120101</t>
  </si>
  <si>
    <t>120004 砚山县建设工程质量监督站</t>
  </si>
  <si>
    <t>调整安排刘先莲退休人员安家费和修建费</t>
  </si>
  <si>
    <t>2120106</t>
  </si>
  <si>
    <t>工程建设管理</t>
  </si>
  <si>
    <t>120006 砚山县住房和城乡建设局项目管理所</t>
  </si>
  <si>
    <t>2120199</t>
  </si>
  <si>
    <t>其他城乡社区管理事务支出</t>
  </si>
  <si>
    <t>120007 砚山县保障性住房管理中心</t>
  </si>
  <si>
    <t>调整安排刘玉松退休人员安家费和修建费</t>
  </si>
  <si>
    <t>2129901</t>
  </si>
  <si>
    <t>其他城乡社区支出</t>
  </si>
  <si>
    <t>121001 砚山县自然资源局</t>
  </si>
  <si>
    <t>调整安排自然资源局9月退休人员建房安家费</t>
  </si>
  <si>
    <t>2200101</t>
  </si>
  <si>
    <t>123001 砚山县交通运输局</t>
  </si>
  <si>
    <t>2140101</t>
  </si>
  <si>
    <t>123004 砚山县地方公路管理段</t>
  </si>
  <si>
    <t>调整安排地方公路管理段朱保洪丧葬抚恤遗属补助</t>
  </si>
  <si>
    <t>2120103</t>
  </si>
  <si>
    <t>机关服务</t>
  </si>
  <si>
    <t>124001 砚山县工信商务局</t>
  </si>
  <si>
    <t>调整安排杨艳红退休人员安家费和修建费</t>
  </si>
  <si>
    <t>2011301</t>
  </si>
  <si>
    <t>144001 文山壮族苗族自治州生态环境局砚山分局</t>
  </si>
  <si>
    <t>调整安排环保局2019年第13个月奖励工资</t>
  </si>
  <si>
    <t>2110101</t>
  </si>
  <si>
    <t>50101</t>
  </si>
  <si>
    <t>工资奖金津补贴</t>
  </si>
  <si>
    <t>预备费调整解决环保局2019年养老保险和职业年金</t>
  </si>
  <si>
    <t>144004 砚山县环境监测站</t>
  </si>
  <si>
    <t>调整安排环境监测站2019年第13个月奖励</t>
  </si>
  <si>
    <t>2110102</t>
  </si>
  <si>
    <t>50501</t>
  </si>
  <si>
    <t>工资福利支出</t>
  </si>
  <si>
    <t>预备费调整解决环境监测2019年养老保险和职业年金</t>
  </si>
  <si>
    <t>375001 砚山县投资促进局</t>
  </si>
  <si>
    <t>调整安排兑现云南海中贸易有限责任公司个人所得税奖励资金/拨款通知〔2020〕55号</t>
  </si>
  <si>
    <t>2010399</t>
  </si>
  <si>
    <t>其他政府办公厅（室）及相关机构事务支出</t>
  </si>
  <si>
    <t>50502</t>
  </si>
  <si>
    <t>商品和服务支出</t>
  </si>
  <si>
    <t>预备费调整解决中澳怡柯唯生物科技研究与发展有限责任公司项目扶持资金/砚政复〔2019〕404号</t>
  </si>
  <si>
    <t>2011308</t>
  </si>
  <si>
    <t>招商引资</t>
  </si>
  <si>
    <t>50799</t>
  </si>
  <si>
    <t>其他对企业补助</t>
  </si>
  <si>
    <t>460001 砚山县消防救援大队</t>
  </si>
  <si>
    <t>预备费调整消防二中队建设缺口资金/砚政复〔2019〕164号</t>
  </si>
  <si>
    <t>2240201</t>
  </si>
  <si>
    <t>583001 砚山县城乡管理综合执法局</t>
  </si>
  <si>
    <t>调整安排综合执法局新增30名协管员补助</t>
  </si>
  <si>
    <t>2120104</t>
  </si>
  <si>
    <t>城管执法</t>
  </si>
  <si>
    <t>50999</t>
  </si>
  <si>
    <t>其他对个人和家庭补助</t>
  </si>
  <si>
    <t>101001 砚山县人民政府办公室</t>
  </si>
  <si>
    <t>调整解决杨生宏等建房安家费</t>
  </si>
  <si>
    <t>2010301</t>
  </si>
  <si>
    <t>调整解决2019-2020年调整在职人员艰苦边远地区标准审（谢仁峰、洪雪钢、解成骏）</t>
  </si>
  <si>
    <t>预备费调整安排砚山县非涉密协同办公系统手机短信提醒所需费用/拨款通知〔2020〕12号</t>
  </si>
  <si>
    <t>2010302</t>
  </si>
  <si>
    <t>108001 砚山县民族宗教局</t>
  </si>
  <si>
    <t>预备费调整安排平远地区开发经文学校规范管理专项治理工作经费/拨款通知〔2020〕4号</t>
  </si>
  <si>
    <t>2012301</t>
  </si>
  <si>
    <t>调整安排民宗局“三化”治理工作经费/砚政复〔2020〕173号</t>
  </si>
  <si>
    <t>2012302</t>
  </si>
  <si>
    <t>111001 砚山县公安局</t>
  </si>
  <si>
    <t>调整安排补发人民警察执行工作日之外加班补贴及执勤岗位津贴/砚政复[2020]468号</t>
  </si>
  <si>
    <t>2040201</t>
  </si>
  <si>
    <t>调整解决甘春锦、高文明建房安家费</t>
  </si>
  <si>
    <t>调整解决公安局之遗属有关待遇/砚组待遇[2020]03号何正斌196828.2元，砚组待遇[2020]02张正福184778.6元。</t>
  </si>
  <si>
    <t>预备费调整安排公安局刘仕荣同志遗属抚恤丧葬费/砚组待遇[2020]09号</t>
  </si>
  <si>
    <t>预备费调整安排2018年机关单位一次性抚恤费增加部分（田钊礼）/砚人社资遗补〔2019〕82号</t>
  </si>
  <si>
    <t>预备费调整解决县公安局全球眼视频监控系统网络使用费</t>
  </si>
  <si>
    <t>2040219</t>
  </si>
  <si>
    <t>信息化建设</t>
  </si>
  <si>
    <t>50299</t>
  </si>
  <si>
    <t>其他商品和服务支出</t>
  </si>
  <si>
    <t>调整安排“三非人员安置费用”/拨款通知〔2020〕47号</t>
  </si>
  <si>
    <t>2040299</t>
  </si>
  <si>
    <t>其他公安支出</t>
  </si>
  <si>
    <t>111004 砚山县公安局平远分局</t>
  </si>
  <si>
    <t>111007 砚山县公安局交通警察一大队</t>
  </si>
  <si>
    <t>111008 砚山县公安局交通警察二大队</t>
  </si>
  <si>
    <t>113001 砚山县司法局</t>
  </si>
  <si>
    <t>预备费调整安排司法局李文彩遗属抚恤金及丧葬费/砚组待遇[2020]11号</t>
  </si>
  <si>
    <t>调整安排司法局人民调解员以奖代补经费</t>
  </si>
  <si>
    <t>2040604</t>
  </si>
  <si>
    <t>基层司法业务</t>
  </si>
  <si>
    <t>119001 砚山县财政局</t>
  </si>
  <si>
    <t>调整解决龙保文建房安家费</t>
  </si>
  <si>
    <t>2010601</t>
  </si>
  <si>
    <t>王福权建房安家费</t>
  </si>
  <si>
    <t>调整安排全县一体化系统运维服务费</t>
  </si>
  <si>
    <t>2010602</t>
  </si>
  <si>
    <t>50209</t>
  </si>
  <si>
    <t>维修（护）费</t>
  </si>
  <si>
    <t>调整安排全县政府采购云平台服务费</t>
  </si>
  <si>
    <t>调整安排2020年度政府投资建设项目财政审核经费/砚政复[2020]565号</t>
  </si>
  <si>
    <t>50205</t>
  </si>
  <si>
    <t>委托业务费</t>
  </si>
  <si>
    <t>调整安排2019年度财政支出绩效再评价工作经费/砚政复[2020]516号</t>
  </si>
  <si>
    <t>2010608</t>
  </si>
  <si>
    <t>财政委托业务支出</t>
  </si>
  <si>
    <t>142001 砚山县机关事务管理局</t>
  </si>
  <si>
    <t>年初预留预备费调整下达民族剧院管理工作经费/砚政复[2017]560号</t>
  </si>
  <si>
    <t>2013101</t>
  </si>
  <si>
    <t>50206</t>
  </si>
  <si>
    <t>公务接待费</t>
  </si>
  <si>
    <t>预备费调整解决民族剧院安装应急发电机组/砚政复〔2018〕381号</t>
  </si>
  <si>
    <t>143001 砚山县统计局</t>
  </si>
  <si>
    <t>王金贤、熊艳玲建房安家费</t>
  </si>
  <si>
    <t>2010501</t>
  </si>
  <si>
    <t>预备费调整安排2018年机关单位一次性抚恤费增加部分（沈云祥）/砚人社资遗补〔2019〕82号</t>
  </si>
  <si>
    <t>调整解决第七次全国人口普查工作经费/砚政复[2019]531号</t>
  </si>
  <si>
    <t>预备费调整解决第七次全国人口普查工作经费/砚政复〔2019〕531号</t>
  </si>
  <si>
    <t>调整安排脱贫攻坚普查工作经费/砚政复[2020]56号</t>
  </si>
  <si>
    <t>2010505</t>
  </si>
  <si>
    <t>专项统计业务</t>
  </si>
  <si>
    <t>150001 砚山县市场监督管理局</t>
  </si>
  <si>
    <t>调整解决杨兴林、田方彬等建房安家费</t>
  </si>
  <si>
    <t>2013801</t>
  </si>
  <si>
    <t>杨季芬建房安家费</t>
  </si>
  <si>
    <t>调整安排市管局蒋宝和同志抚恤及遗属补助/砚组待遇[2020]15号</t>
  </si>
  <si>
    <t>调整安排市管局张正华之遗属享受有关待遇/砚组待遇[2020]17号</t>
  </si>
  <si>
    <t>预备费调整安排2018年机关单位一次性抚恤费增加部分（王德辉）/砚人社资遗补〔2019〕82号</t>
  </si>
  <si>
    <t>188001 中国共产党砚山县委员会组织部</t>
  </si>
  <si>
    <t>调整解决罗家华建房安家费</t>
  </si>
  <si>
    <t>2013201</t>
  </si>
  <si>
    <t>调整解决曲树荣等建房安家费</t>
  </si>
  <si>
    <t>调整解决全省村（社区）“百名好支书”绩效补贴/砚政复〔2020〕416号</t>
  </si>
  <si>
    <t>调整安排基层人才对口培养经费/砚政复〔2020〕296号</t>
  </si>
  <si>
    <t>2013299</t>
  </si>
  <si>
    <t>其他组织事务支出</t>
  </si>
  <si>
    <t>预备费调整安排文山州智慧人社综合信息平台信息系统运维服务经费/砚政复〔2020〕130号</t>
  </si>
  <si>
    <t>预备费调整解决村（社区）干部意外伤害保险经费/拨款通知[2020]10号</t>
  </si>
  <si>
    <t>调整安排“不忘初心、牢记使命”主题教育工作经费/砚政复〔2020〕262号</t>
  </si>
  <si>
    <t>189001 中国共产党砚山县委员会宣传部</t>
  </si>
  <si>
    <t>调整解决李萍建房安家费</t>
  </si>
  <si>
    <t>2013301</t>
  </si>
  <si>
    <t>调整安排2020年度县委理论学习中心组集中学习所需经费/拨款通知[2020]56号</t>
  </si>
  <si>
    <t>2013302</t>
  </si>
  <si>
    <t>调整安排对外宣传工作经费/拨款通知[2020]57号</t>
  </si>
  <si>
    <t>年初预备费调整解决县新时代文明实践中心建设试点工作所需经费/砚政复〔2020〕89号</t>
  </si>
  <si>
    <t>调整安排&lt;云南日报&gt;专版宣传经费/拨款通知[2020]26号</t>
  </si>
  <si>
    <t>2013304</t>
  </si>
  <si>
    <t>宣传管理</t>
  </si>
  <si>
    <t>199001 砚山县人民代表大会常务委员</t>
  </si>
  <si>
    <t>调整解决马传猛等建房安家费</t>
  </si>
  <si>
    <t>2010101</t>
  </si>
  <si>
    <t>关于杨文通同志之遗嘱一次性抚恤金、丧葬费、遗嘱生活补助</t>
  </si>
  <si>
    <t>调整解决人大退休人员死亡丧葬抚恤费（王健康205892，杨美199480.8）</t>
  </si>
  <si>
    <t>预备费调整安排2018年机关单位一次性抚恤费增加部分（罗相全）/砚人社资遗补〔2019〕82号</t>
  </si>
  <si>
    <t>200001  中国人民政治协商会议云南省砚山县委员会</t>
  </si>
  <si>
    <t>调整解决杨正文、陈太红建房安家费</t>
  </si>
  <si>
    <t>2010201</t>
  </si>
  <si>
    <t>关于李锐同志之遗嘱一次性抚恤金、丧葬费、遗嘱生活补助</t>
  </si>
  <si>
    <t>调整安排政协鲁家恩之遗属有关待遇/砚组待遇[2020]18号</t>
  </si>
  <si>
    <t>调整解决核定罗玉良同志之遗属享受有关待遇/砚组待遇[2020]13号</t>
  </si>
  <si>
    <t>预备费调整安排2018年机关单位一次性抚恤费增加部分（杨国富）/砚人社资遗补〔2019〕82号</t>
  </si>
  <si>
    <t>201001 砚山县总工会</t>
  </si>
  <si>
    <t>王燕、王娣芳建房安家费</t>
  </si>
  <si>
    <t>2012901</t>
  </si>
  <si>
    <t>调整安排砚山县干部职工关爱制度经费</t>
  </si>
  <si>
    <t>2012999</t>
  </si>
  <si>
    <t>其他群众团体事务支出</t>
  </si>
  <si>
    <t>203001 砚山县人民检察院</t>
  </si>
  <si>
    <t>预备费调整安排砚山县检察院离休人员高自云工资</t>
  </si>
  <si>
    <t>2080501</t>
  </si>
  <si>
    <t>行政单位离退休</t>
  </si>
  <si>
    <t>预备费调整安排2018年机关单位一次性抚恤费增加部分（梁应昌）/砚人社资遗补〔2019〕82号</t>
  </si>
  <si>
    <t>206001 砚山县文学艺术界联合会</t>
  </si>
  <si>
    <t>调整安排县《山泉》办刊经费/砚政复〔2020〕351号</t>
  </si>
  <si>
    <t>2070111</t>
  </si>
  <si>
    <t>文化创作与保护</t>
  </si>
  <si>
    <t>207001 砚山县妇女联合会</t>
  </si>
  <si>
    <t>砚委【2020】149号韦美芬建房安家费</t>
  </si>
  <si>
    <t>253001 中国共产党砚山县纪律检查委员会</t>
  </si>
  <si>
    <t>砚委【2020】131号张正贤建房安家费</t>
  </si>
  <si>
    <t>2011101</t>
  </si>
  <si>
    <t>预备费调整解决纪委办公楼维修改造新增工程和谈话室建设项目资金/拨款通知〔2019〕21号</t>
  </si>
  <si>
    <t>302001 中国共产党砚山县委员会政法委员会</t>
  </si>
  <si>
    <t>调整解决腾泽建房安家费</t>
  </si>
  <si>
    <t>预备费调整下达扫黑除恶专项斗争工作经费/砚政复〔2018〕525号</t>
  </si>
  <si>
    <t>320001 中国共产党砚山县委员会党史研究和地方志办公室</t>
  </si>
  <si>
    <t>调整安排《砚山县志（1991－2010）》编纂印刷出版所需经费/拨款通知[2020]74号</t>
  </si>
  <si>
    <t>2013105</t>
  </si>
  <si>
    <t>专项业务</t>
  </si>
  <si>
    <t>354001 砚山县森林公安局</t>
  </si>
  <si>
    <t>356001 中国人民武装警察部队砚山县中队</t>
  </si>
  <si>
    <t>调整安排武警砚山中队2020年度保障经费/拨款通知〔2020〕44号</t>
  </si>
  <si>
    <t>359001 中国人民解放军云南省砚山县人民武装部</t>
  </si>
  <si>
    <t>砚人社发（2020）67号熊恩艳建房安家费</t>
  </si>
  <si>
    <t>年初预留预备费调整解决国防教育工作</t>
  </si>
  <si>
    <t>年初预留预备费调整解决国防委工作</t>
  </si>
  <si>
    <t>年初预留预备费调整解决民兵整组训练工作经费（含民兵体检和政审费）</t>
  </si>
  <si>
    <t>年初预留预备费调整解决学生军训工作</t>
  </si>
  <si>
    <t>年初预留预备费调整解决征兵工作</t>
  </si>
  <si>
    <t>年初预留预备费调整解决征兵工作奖励</t>
  </si>
  <si>
    <t>年初预留预备费调整解决征兵应征青年补助经费</t>
  </si>
  <si>
    <t>调整安排国动委工作经费</t>
  </si>
  <si>
    <t>调整安排国防教育工作经费</t>
  </si>
  <si>
    <t>调整安排涉军维权工作经费</t>
  </si>
  <si>
    <t>调整安排征兵工作经费</t>
  </si>
  <si>
    <t>360004 砚山县公共资源交易中心</t>
  </si>
  <si>
    <t>调整安排政府采购评审专家劳务报酬/砚政复[20118]361号</t>
  </si>
  <si>
    <t>调整安排消防特种车辆运行维护费</t>
  </si>
  <si>
    <t>2240204</t>
  </si>
  <si>
    <t>消防应急救援</t>
  </si>
  <si>
    <t>调整安排政府专职消防队日常动行公用经费/砚政复[2018]22号</t>
  </si>
  <si>
    <t>651001 砚山县工业园区管理委员会</t>
  </si>
  <si>
    <t>调整安排云南耕耘种业有限公司借款合同纠纷等两个诉讼案件律师代理费用/砚政复〔2020〕58号</t>
  </si>
  <si>
    <t>105001 砚山县教育体育局</t>
  </si>
  <si>
    <t>砚人社资遗补（2019）81号余正明、张连富一次性抚恤金调整增加补助</t>
  </si>
  <si>
    <t>2050101</t>
  </si>
  <si>
    <t>105005 砚山县第一小学</t>
  </si>
  <si>
    <t>砚人社资遗补（2020）24号朱园园之遗属享受补助</t>
  </si>
  <si>
    <t>2050202</t>
  </si>
  <si>
    <t>小学教育</t>
  </si>
  <si>
    <t>砚人社资遗补（2019）81号林笑兮、王惠英一次性抚恤金调整增加补助</t>
  </si>
  <si>
    <t>105006 砚山县第二小学</t>
  </si>
  <si>
    <t>砚人社发（2020）60号杨恩正建房安家费</t>
  </si>
  <si>
    <t>砚人社发（2019）98号林敏安家费、砚人社资遗补（2019）81号彭珊、周国禄一次性抚恤金调整增加补助</t>
  </si>
  <si>
    <t>105007 砚山县阿舍乡中心学校</t>
  </si>
  <si>
    <t>砚人社资遗补（2019）81号刘绍刚一次性抚恤金调整增加补助</t>
  </si>
  <si>
    <t>105008 砚山县平远镇中心学校</t>
  </si>
  <si>
    <t>砚人社资遗补（2020）6、13、29号李先琼、代明锋、张发顺之遗属享受补助，砚人社发（2020）60号陈树全、邓国超、韦春勇、牛国琼、李翠美、代金堂、何永先、王建翠、项正祥、何庆、郑世芬、王文珍建房安家费</t>
  </si>
  <si>
    <t>砚人社资遗补（2019）87号杨存芬之遗属享受补助、砚人社资遗补（2019）81号李忠祥、聂定凤一次性抚恤金调整增加补助</t>
  </si>
  <si>
    <t>预备费调整安排砚人社资遗补（2020）02号王先华之遗属享受补助</t>
  </si>
  <si>
    <t>105010 砚山县稼依镇中心学校</t>
  </si>
  <si>
    <t>砚人社资遗补（2020）17号杨万书之遗属享受补助,砚人社发（2020）60号张春丽建房安家费</t>
  </si>
  <si>
    <t>砚人社资遗补（2019）81号李开学、李自林、张慈兰一次性抚恤金调整增加补助</t>
  </si>
  <si>
    <t>105011 砚山县维摩乡中心学校</t>
  </si>
  <si>
    <t>砚人社资遗补（2020）11号沈朝富之遗属享受补助，砚人社发（2020）6号沈文光、肖凤、李金勇、陈玉芬、唐成文建房安家费</t>
  </si>
  <si>
    <t>砚人社发（2019）98号许兴刚、高周田、王绍贞退休建房安家费、砚人社资遗补（2019）80号王永清之遗属享受补助</t>
  </si>
  <si>
    <t>105012 砚山县江那镇中心学校</t>
  </si>
  <si>
    <t>砚人社资遗补（2020）07、15、23、32号邹明亮、赵雄美、罗家斌、卢占标之遗属享受补助、砚人社发（2020）60号、68号管汝琼、李涛、李田国、梁和庚、马家萍、屈兰书、苏绍丽、王明超、张仕菊、陆开芬、陈清风、张焕建房安家费</t>
  </si>
  <si>
    <t>砚人社发（2019）98号杨凤芳、张仲燕退休建房安家费、砚人社资遗补（2019）81号张洪益一次性抚恤金调整增加补助</t>
  </si>
  <si>
    <t>预备费调整安排砚人社发（2020）33号权宏炼建房安家费</t>
  </si>
  <si>
    <t>105013 砚山县干河乡中心学校</t>
  </si>
  <si>
    <t>砚人社发（2020）60号张天素、施朝荣、李彦、陶金府、张忠辉建房安家费</t>
  </si>
  <si>
    <t>105014 砚山县盘龙乡中心学校</t>
  </si>
  <si>
    <t>砚人社资遗补（2020）22号陶正林之遗属享受补助,砚人社发（2020）60号龚德珍、梁培洪建房安家费</t>
  </si>
  <si>
    <t>砚人社资遗补（2019）83号周光藻之遗属享受补助、砚人社资遗补（2019）81号张国林一次性抚恤金调整增加补助</t>
  </si>
  <si>
    <t>105015 砚山县者腊乡中心学校</t>
  </si>
  <si>
    <t>砚人社资遗补（2020）18、30号卢文帮、沈文广之遗属享受补助,砚人社发（2020）6号王永春、侬正艳建房安家费</t>
  </si>
  <si>
    <t>砚人社资遗补（2019）81号沈顶立、卢怀谷、卢永灿一次性抚恤金调整增加补助</t>
  </si>
  <si>
    <t>105016 砚山县蚌峨乡中心学校</t>
  </si>
  <si>
    <t>砚人社发（2020）60号胡明才、瞿玲、王恩达、王江山、杨兴恒、张绍帮建房安家费</t>
  </si>
  <si>
    <t>105017 砚山县阿猛镇中心学校</t>
  </si>
  <si>
    <t>砚人社资遗补（2020）20号王兆驷之遗属享受补助，砚人社发（2020）60号杨朝斌、冯光翠、杨卫甲建房安家费</t>
  </si>
  <si>
    <t>砚人社资遗补（2019）81号李加学、陆安宽一次性抚恤金调整增加补助</t>
  </si>
  <si>
    <t>105018 砚山县八嘎乡中心学校</t>
  </si>
  <si>
    <t>砚人社资遗补（2020）19、28号王文彩、徐管友之遗属享受补助</t>
  </si>
  <si>
    <t>砚人社资遗补（2019）81号代学品一次性抚恤金调整增加补助</t>
  </si>
  <si>
    <t>105019 砚山县民族中学</t>
  </si>
  <si>
    <t>砚人社发（2020）60号叶舜国、张平建房安家费</t>
  </si>
  <si>
    <t>2050203</t>
  </si>
  <si>
    <t>初中教育</t>
  </si>
  <si>
    <t>105022 砚山县平远镇第二中学</t>
  </si>
  <si>
    <t>砚人社发（2020）60号杨昆成建房安家费</t>
  </si>
  <si>
    <t>砚人社资遗补（2019）81号白翠琼一次性抚恤金调整增加补助</t>
  </si>
  <si>
    <t>105023 砚山县稼依镇中学</t>
  </si>
  <si>
    <t>砚人社发（2020）60号肖林兵、伍爱红建房安家费</t>
  </si>
  <si>
    <t>105024 砚山县维摩第一中学</t>
  </si>
  <si>
    <t>砚人社发（2020）60号蔡允法建房安家费</t>
  </si>
  <si>
    <t>105025 砚山县维摩第二中学</t>
  </si>
  <si>
    <t>预备费调整安排砚人社资遗补（2020）04号龙 杰之遗属享受补助</t>
  </si>
  <si>
    <t>105026 砚山县江那中学</t>
  </si>
  <si>
    <t>砚人社发（2020）60号宗继粉建房安家费</t>
  </si>
  <si>
    <t>砚人社资遗补（2019）81号孔宪英一次性抚恤金调整增加补助</t>
  </si>
  <si>
    <t>105029 砚山县者腊中学</t>
  </si>
  <si>
    <t>砚人社资遗补（2020）12号卢永德之遗属享受补助</t>
  </si>
  <si>
    <t>105030 砚山县蚌峨中学</t>
  </si>
  <si>
    <t>砚人社发（2020）60号张学芬建房安家费</t>
  </si>
  <si>
    <t>105033 砚山县八嘎农职业初级中学</t>
  </si>
  <si>
    <t>砚人社发（2020）60号王臣洋建房安家费</t>
  </si>
  <si>
    <t>105034 砚山县第一中学</t>
  </si>
  <si>
    <t>砚人社资遗补（2020）21号雷治秉之遗属享受补助，砚人社发（2020）60号段连同、马玉生、金映茹、赵慧英、苏琳娅建房安家费</t>
  </si>
  <si>
    <t>2050204</t>
  </si>
  <si>
    <t>高中教育</t>
  </si>
  <si>
    <t>砚人社资遗补（2019）81号赵文英一次性抚恤金调整增加补助</t>
  </si>
  <si>
    <t>105035 砚山县民族职业高级中学</t>
  </si>
  <si>
    <t>砚人社发（2020）60号余丽芬建房安家费</t>
  </si>
  <si>
    <t>2050302</t>
  </si>
  <si>
    <t>中等职业教育</t>
  </si>
  <si>
    <t>129001 砚山县文化和旅游局</t>
  </si>
  <si>
    <t>预备费调整安排砚人社资遗补（2019）14号李代清遗属补助（2020年部门预算单位做落）</t>
  </si>
  <si>
    <t>2070101</t>
  </si>
  <si>
    <t>年初预留解决民族剧院内部装修工程建设项目部分工程款/砚文旅请[2020]1号</t>
  </si>
  <si>
    <t>年初预留解决文化局文化传媒主体工程建设项目部分工程款/砚文旅请[2020]2号</t>
  </si>
  <si>
    <t>调整安排民族剧院建设项目行政处罚款/拨款通知〔2020〕52号</t>
  </si>
  <si>
    <t>2070102</t>
  </si>
  <si>
    <t>调整解决中共滇桂黔边区工委扩大会议会址（阿猛会址）维修经费/拨款通知〔2020〕18号</t>
  </si>
  <si>
    <t>129004 砚山县民族文化群众艺术馆</t>
  </si>
  <si>
    <t>砚人社资遗补（2019）81号王朝芳一次性抚恤金调整增加补助</t>
  </si>
  <si>
    <t>2070107</t>
  </si>
  <si>
    <t>艺术表演团体</t>
  </si>
  <si>
    <t>预备费调整安排砚人社发（2020）26号周艳梅、徐春德建房安家费</t>
  </si>
  <si>
    <t>129005 砚山县图书馆</t>
  </si>
  <si>
    <t>砚人社发（2020）60号王敏建房安家费</t>
  </si>
  <si>
    <t>2070104</t>
  </si>
  <si>
    <t>图书馆</t>
  </si>
  <si>
    <t>预备费调整安排砚人社发（2020）40号崔明英建房安家费</t>
  </si>
  <si>
    <t>129006 云南省砚山县文物管理所</t>
  </si>
  <si>
    <t>预备费调整安排砚人社发（2020）40号侬仕达建房安家费</t>
  </si>
  <si>
    <t>2070299</t>
  </si>
  <si>
    <t>其他文物支出</t>
  </si>
  <si>
    <t>184001 砚山县供销合作社联合社</t>
  </si>
  <si>
    <t>调整安排供销社廖占全同志之遗属享受待遇/砚组待遇[2020]14号</t>
  </si>
  <si>
    <t>197001 中国共产党砚山县委员会党校</t>
  </si>
  <si>
    <t>砚委（2020）55号赵新云建房安家费</t>
  </si>
  <si>
    <t>2050802</t>
  </si>
  <si>
    <t>干部教育</t>
  </si>
  <si>
    <t>213001 砚山县科学技术协会</t>
  </si>
  <si>
    <t>预备费调整安排砚人社发（2020）52号田昭锦建房安家费</t>
  </si>
  <si>
    <t>2060101</t>
  </si>
  <si>
    <t>416001 砚山县融媒体中心</t>
  </si>
  <si>
    <t>预备费调整安排砚人社发（2020）26号何启峰建房安家费</t>
  </si>
  <si>
    <t>2070801</t>
  </si>
  <si>
    <t>调整安排融媒体核心平台建设经费/砚政复[2019]227号</t>
  </si>
  <si>
    <t>2010350</t>
  </si>
  <si>
    <t>事业运行</t>
  </si>
  <si>
    <t>预备费调整解决农村有线数字电视惠民工程政府补助资金/砚政复〔2017〕669号</t>
  </si>
  <si>
    <t>2070805</t>
  </si>
  <si>
    <t>电视</t>
  </si>
  <si>
    <t>爱国卫生专项行动创建国库卫生县城工作经费 砚政复（2020）404号 砚财预（2020）18号</t>
  </si>
  <si>
    <t>2100409</t>
  </si>
  <si>
    <t>重大公共卫生服务</t>
  </si>
  <si>
    <t>117001 砚山县人力资源和社会保障局</t>
  </si>
  <si>
    <t>预备费调整安排社保口二季度抚恤费、遗属补助</t>
  </si>
  <si>
    <t>2080101</t>
  </si>
  <si>
    <t>调整安排2017年专业技术人员到基层服务生活补贴/拨款通知〔2020〕34号</t>
  </si>
  <si>
    <t>2080102</t>
  </si>
  <si>
    <t>预备费调整解决基层就业和社会保障服务设施项目办公设备资金/拨款通知〔2019〕62号</t>
  </si>
  <si>
    <t>预备费调整解决人社局办公区绿化经费/拨款通知〔2019〕354号</t>
  </si>
  <si>
    <t>117004 砚山县公共就业和人才服务中心</t>
  </si>
  <si>
    <t>调整安排975个乡村环境卫生清洁员岗位补贴后续资金/砚政复[2020]399号</t>
  </si>
  <si>
    <t>2080799</t>
  </si>
  <si>
    <t>其他就业补助支出</t>
  </si>
  <si>
    <t>117005 砚山县社会保险事业管理局</t>
  </si>
  <si>
    <t>118001 砚山县民政局</t>
  </si>
  <si>
    <t>预备费调整解决安排婚姻登记和收养登记经费/拨款通知〔2020〕9号</t>
  </si>
  <si>
    <t>2080201</t>
  </si>
  <si>
    <t>预备费调整安排社保口一季度抚恤费、遗属补助</t>
  </si>
  <si>
    <t>118004 砚山县回民中心敬老院</t>
  </si>
  <si>
    <t>调整安排2020年敬老节活动经费/拨款通知〔2020〕60号</t>
  </si>
  <si>
    <t>2101601</t>
  </si>
  <si>
    <t>老龄卫生健康事务</t>
  </si>
  <si>
    <t>118005 砚山县中心敬老院</t>
  </si>
  <si>
    <t>118007 砚山县殡仪馆</t>
  </si>
  <si>
    <t>2081005</t>
  </si>
  <si>
    <t>社会福利事业单位</t>
  </si>
  <si>
    <t>131001 砚山县卫生健康局</t>
  </si>
  <si>
    <t>调整解决卫健局何朝相死亡丧葬抚恤补助</t>
  </si>
  <si>
    <t>2100101</t>
  </si>
  <si>
    <t>防控新型冠状病毒感染肺炎财政保障经费（文财社[2020]10号、砚财预[2020]18号）</t>
  </si>
  <si>
    <t>调整安排推进爱国卫生专项行动创建国家卫生县城工作经费/砚政复[2020]404号</t>
  </si>
  <si>
    <t>2100102</t>
  </si>
  <si>
    <t>预备费调整解决新型冠状病毒感染肺炎工作经费/砚财复〔2020〕62号</t>
  </si>
  <si>
    <t>2100410</t>
  </si>
  <si>
    <t>突发公共卫生事件应急处理</t>
  </si>
  <si>
    <t>2020年新型冠状病毒感染肺炎疫情防控补助资金（全县留验站第二批所需经费/拨款通知[2020]11号）</t>
  </si>
  <si>
    <t>预备费调整解决全县留验站第一批所需经费/拨款通知[2020]8号</t>
  </si>
  <si>
    <t>131004 砚山县疾病预防控制中心</t>
  </si>
  <si>
    <t>2100401</t>
  </si>
  <si>
    <t>疾病预防控制机构</t>
  </si>
  <si>
    <t>131005 砚山县皮肤病防治站</t>
  </si>
  <si>
    <t>131007 砚山县妇幼保健计划生育服务中心</t>
  </si>
  <si>
    <t>2100403</t>
  </si>
  <si>
    <t>妇幼保健机构</t>
  </si>
  <si>
    <t>131008 砚山县卫生计生监督执法局</t>
  </si>
  <si>
    <t>131009 砚山县人民医院</t>
  </si>
  <si>
    <t>调整解决疫情防控期间贷款贴息补助经费</t>
  </si>
  <si>
    <t>2100199</t>
  </si>
  <si>
    <t>其他卫生健康管理事务支出</t>
  </si>
  <si>
    <t>2100201</t>
  </si>
  <si>
    <t>综合医院</t>
  </si>
  <si>
    <t>131010 砚山县第二人民医院</t>
  </si>
  <si>
    <t>131011 砚山县中医医院</t>
  </si>
  <si>
    <t>预备费调整解决完善规范奖励政策事业单位2019年1-6月奖励性补贴</t>
  </si>
  <si>
    <t>2100202</t>
  </si>
  <si>
    <t>中医（民族）医院</t>
  </si>
  <si>
    <t>210001 砚山县残疾人联合会</t>
  </si>
  <si>
    <t>预备费调整残联残疾人托养中心建设项目工程款/拨款通知〔2020〕1号</t>
  </si>
  <si>
    <t>2081101</t>
  </si>
  <si>
    <t>351001 砚山县退役军人事务局</t>
  </si>
  <si>
    <t>调整部分退役士兵社会保险问题补助资金/砚政复[2020]258号</t>
  </si>
  <si>
    <t>2089901</t>
  </si>
  <si>
    <t>其他社会保障和就业支出</t>
  </si>
  <si>
    <t>572001 砚山县平远镇人民政府</t>
  </si>
  <si>
    <t xml:space="preserve">爱国卫生专项行动创建国家卫生县城工作经费 砚政复〔2020〕404号 砚财预〔2020〕18号 </t>
  </si>
  <si>
    <t>573001 砚山县稼依镇人民政府</t>
  </si>
  <si>
    <t>574001 砚山县江那镇人民政府</t>
  </si>
  <si>
    <t>575001 砚山县阿猛镇人民政府</t>
  </si>
  <si>
    <t>576001 砚山县阿舍乡人民政府</t>
  </si>
  <si>
    <t>577001 砚山县维摩乡人民政府</t>
  </si>
  <si>
    <t>578001 砚山县干河乡人民政府</t>
  </si>
  <si>
    <t>579001 砚山县盘龙乡人民政府</t>
  </si>
  <si>
    <t>580001 砚山县者腊乡人民政府</t>
  </si>
  <si>
    <t>581001 砚山县蚌峨乡人民政府</t>
  </si>
  <si>
    <t>582001 砚山县八嘎乡人民政府</t>
  </si>
  <si>
    <t>990008 砚山县财政局社会保障财务管理股(城乡居民养老保险)</t>
  </si>
  <si>
    <t>调整解决建档立卡贫困户、低保对象特困人员城乡居民社会保险费的批复/砚政复〔2020〕286号</t>
  </si>
  <si>
    <t>2082602</t>
  </si>
  <si>
    <t>财政对城乡居民基本养老保险基金的补助</t>
  </si>
  <si>
    <t>51002</t>
  </si>
  <si>
    <t>对社会保险基金补助</t>
  </si>
  <si>
    <t>999008 中国邮政储蓄银行股份有限公司文山市支行</t>
  </si>
  <si>
    <t>2020年小额担保贷款财政贴息县级配套资金</t>
  </si>
  <si>
    <t>2130804</t>
  </si>
  <si>
    <t>创业担保贷款贴息</t>
  </si>
  <si>
    <t>调整安排2020年森林火灾保险经费/砚政复[2020]459号</t>
  </si>
  <si>
    <t>2130234</t>
  </si>
  <si>
    <t>林业草原防灾减灾</t>
  </si>
  <si>
    <t>125001 砚山县农业农村和科学技术局</t>
  </si>
  <si>
    <t>调整安排农科局李洪儒遗属抚恤及丧葬补助费/砚组待遇[2020]12号</t>
  </si>
  <si>
    <t>调整安排王恩毕退休建房安家费1600元</t>
  </si>
  <si>
    <t>2130101</t>
  </si>
  <si>
    <t>调整解决2020年度烟叶生产整地理墒及大田移栽工作经费/砚政复〔2020〕124号</t>
  </si>
  <si>
    <t>2060199</t>
  </si>
  <si>
    <t>其他科学技术管理事务支出</t>
  </si>
  <si>
    <t>调整安排2020年度烟叶收购及市场管理工作经费/砚政复〔2020〕472号</t>
  </si>
  <si>
    <t>2060499</t>
  </si>
  <si>
    <t>其他技术研究与开发支出</t>
  </si>
  <si>
    <t>调整安排农科局唐文丽退休安家费</t>
  </si>
  <si>
    <t>125004 砚山县农业技术推广中心</t>
  </si>
  <si>
    <t>调整安排王福元退休安家费300元</t>
  </si>
  <si>
    <t>2130104</t>
  </si>
  <si>
    <t>调整安排刘自成之遗属享受抚恤费、遗属补助</t>
  </si>
  <si>
    <t>125006 砚山县农村经营管理站</t>
  </si>
  <si>
    <t>调整安排县农村经营管理站吕玉琼安家费300元</t>
  </si>
  <si>
    <t>调整安排农村土地承包经营权登记颁证信息化综合管理平台运行维护费/砚政复〔2018〕560号</t>
  </si>
  <si>
    <t>125010 砚山县种子管理站</t>
  </si>
  <si>
    <t>调整安排卢旭退休安家费300元</t>
  </si>
  <si>
    <t>125012 砚山县渔业工作站</t>
  </si>
  <si>
    <t>调整安排马绍顺退休安家费300元</t>
  </si>
  <si>
    <t>125013 云南省农业广播电视学校砚山县分校</t>
  </si>
  <si>
    <t>调整安排县农广校蒋廷兴建房安家费6300元</t>
  </si>
  <si>
    <t>125014 砚山县农业机械安全监理站</t>
  </si>
  <si>
    <t>调整安排苗春之遗属享受抚恤费、遗属补助</t>
  </si>
  <si>
    <t>125016 砚山县动物疫病预防控制中心</t>
  </si>
  <si>
    <t>调整安排动物疫病中心李松青之遗属享受抚恤费、遗属补助</t>
  </si>
  <si>
    <t>126001 砚山县水务局</t>
  </si>
  <si>
    <t>调整安排县回龙水库管理中心1-12月乡镇岗位补贴174000元，丰收水库管理中心1-12月乡镇岗位补贴150500元</t>
  </si>
  <si>
    <t>2130302</t>
  </si>
  <si>
    <t>调整安排水利工程建设管理中心李玉光之遗属享受抚恤费、遗属补助</t>
  </si>
  <si>
    <t>调整安排水务局杨砚华遗属抚恤丧葬补助/砚组待遇[2020]04号</t>
  </si>
  <si>
    <t>调整安排张维祥退休建房安家费3200元</t>
  </si>
  <si>
    <t>2130301</t>
  </si>
  <si>
    <t>调整安排县回龙水库管理中心退休人员建房安家费：曾继亚2900元、莫金华2100元、张金仁2900元、李绍文3200元。水务局刘伟安家费300元。</t>
  </si>
  <si>
    <t>预备费调整安排护河员队伍经费/砚政复〔2019〕341号</t>
  </si>
  <si>
    <t>2130399</t>
  </si>
  <si>
    <t>其他水利支出</t>
  </si>
  <si>
    <t>141001 砚山县气象局</t>
  </si>
  <si>
    <t>调整安排2017-2019年度人影维持经费/拨款通知[2020]23号</t>
  </si>
  <si>
    <t>169001 砚山县林业和草原局</t>
  </si>
  <si>
    <t>调整安排王莉廑退休建房安家费1600元，孔凡芬建房安家费1600元，马友波安家费300元，黎红建房安家费2900元。</t>
  </si>
  <si>
    <t>2130201</t>
  </si>
  <si>
    <t>预备费调整解决砚山县自然保护地整合优化预案编制费/砚政复〔2020〕175号</t>
  </si>
  <si>
    <t>2130202</t>
  </si>
  <si>
    <t>调整解决绿色文山建设推进会所需经费/砚政复[2020]261号</t>
  </si>
  <si>
    <t>50202</t>
  </si>
  <si>
    <t>会议费</t>
  </si>
  <si>
    <t>调整安排养禁食陆野生动物补偿金/砚政复〔2020〕457号</t>
  </si>
  <si>
    <t>2130211</t>
  </si>
  <si>
    <t>动植物保护</t>
  </si>
  <si>
    <t>285001 砚山县扶贫开发局</t>
  </si>
  <si>
    <t>调整安排卢文谋退休建房安家费</t>
  </si>
  <si>
    <t>2130501</t>
  </si>
  <si>
    <t>预备费调整安排拆除农村危旧房经费/砚政复〔2020〕110号</t>
  </si>
  <si>
    <t>2130599</t>
  </si>
  <si>
    <t>其他扶贫支出</t>
  </si>
  <si>
    <t>2020年度烟叶收购及市场管理工作经费/砚政复〔2020〕472号</t>
  </si>
  <si>
    <t>预备费调整下达平远镇人民政府陆国光建房安家补助</t>
  </si>
  <si>
    <t>预备费调整安排平远镇李正德建房安家补助</t>
  </si>
  <si>
    <t>预备费调整安排平远镇退休人员田国昌李树先建房安家费</t>
  </si>
  <si>
    <t>调整解决平远镇王学晓丧葬抚恤遗属补助</t>
  </si>
  <si>
    <t>预备费调整安排平远镇人民政府钱保义抚恤费、遗属补助</t>
  </si>
  <si>
    <t>572013 砚山县平远镇农业综合服务中心</t>
  </si>
  <si>
    <t>预备费调整下达平远镇农业综合服务中心张红建房安家补助</t>
  </si>
  <si>
    <t>572015 砚山县平远镇社会保障服务中心</t>
  </si>
  <si>
    <t>调整解决平远镇政府雷碧明退休建房安家费</t>
  </si>
  <si>
    <t>572016 砚山县平远镇应急服务中心</t>
  </si>
  <si>
    <t>预备费调整安排乡镇股2019年度励性绩效工资</t>
  </si>
  <si>
    <t>2240150</t>
  </si>
  <si>
    <t>调整安排2020年村税费改革转移支付资金/稼政请〔2020〕40号</t>
  </si>
  <si>
    <t>573015 砚山县稼依镇应急服务中心</t>
  </si>
  <si>
    <t>预备费调整下达江那镇人民政府杨树芬安家补助</t>
  </si>
  <si>
    <t>调整安排江那镇李强抚恤丧葬补助/砚组待遇[2020]16号</t>
  </si>
  <si>
    <t>预备费调整安排2018年机关单位一次性抚恤费增加部分（肖凤堂）/砚人社资遗补〔2019〕82号</t>
  </si>
  <si>
    <t>年初预备费调整解决江那镇同民社区办公经费</t>
  </si>
  <si>
    <t>574012 砚山县江那镇农业综合服务中心</t>
  </si>
  <si>
    <t>调整安排江那镇农业综合服务中心蒋相喜建房安家费</t>
  </si>
  <si>
    <t>预备费调整安排江那镇农业综合服务中心王定柱建房安家补助</t>
  </si>
  <si>
    <t>调整解决沈琼退休建房安家费</t>
  </si>
  <si>
    <t>574015 砚山县江那镇应急服务中心</t>
  </si>
  <si>
    <t>预备费调整解决农村税费改革转移支付资金/文财农改〔2017〕10号</t>
  </si>
  <si>
    <t>575012 砚山县阿猛镇农业综合服务中心</t>
  </si>
  <si>
    <t>调整安排阿猛镇农业综合服务中心梁大敏建房安家费</t>
  </si>
  <si>
    <t>575015 砚山县阿猛镇应急服务中心</t>
  </si>
  <si>
    <t>调整解决王成林死亡抚恤丧葬及遗属补助（抚恤167985.2，遗属6900）</t>
  </si>
  <si>
    <t>预备费调整下达维摩乡政府李作先建房安家补助</t>
  </si>
  <si>
    <t>预备费调整下达维摩乡政府马刚建房安家补助</t>
  </si>
  <si>
    <t>577012 砚山县维摩乡农业服务中心</t>
  </si>
  <si>
    <t>预备费调整安排维摩乡李荣华之妻罗素琼遗属补助/砚人资〔2007〕41号</t>
  </si>
  <si>
    <t>578008 砚山县干河乡财政所</t>
  </si>
  <si>
    <t>预备费调整解决李庆祥退休建房安家费</t>
  </si>
  <si>
    <t>578012 砚山县干河乡农业综合服务中心</t>
  </si>
  <si>
    <t>调整安排干河乡综合农业服务中心吴仕华建房安家费</t>
  </si>
  <si>
    <t>预备费调整安排盘龙乡桑源社区2019年农村税费改革转移支付差额资金/砚政复〔2020〕103号</t>
  </si>
  <si>
    <t>579010 砚山县盘龙乡文化和旅游广播电视服务中心</t>
  </si>
  <si>
    <t>预备费调整下达盘龙乡文化广播电视中心刘永翠建房安家补助</t>
  </si>
  <si>
    <t>2070109</t>
  </si>
  <si>
    <t>群众文化</t>
  </si>
  <si>
    <t>579012 砚山县盘龙乡农业综合服务中心</t>
  </si>
  <si>
    <t>调整安排盘龙乡农业综合服务中心林振云建房安家费</t>
  </si>
  <si>
    <t>579015 砚山县盘龙乡应急服务中心</t>
  </si>
  <si>
    <t>预备费调整安排者腊乡退休人员李文聪建房安家费</t>
  </si>
  <si>
    <t>预备费调整安排2018年机关单位一次性抚恤费增加部分（陶锦昌）/砚人社资遗补〔2019〕82号</t>
  </si>
  <si>
    <t>调整安排2020年村税费改革转移支付资金/盘政请〔2020〕16号</t>
  </si>
  <si>
    <t>580008 砚山县者腊乡财政所</t>
  </si>
  <si>
    <t>调整安排者腊乡财政所王方金建房安家费</t>
  </si>
  <si>
    <t>580012 砚山县者腊乡农业综合服务中心</t>
  </si>
  <si>
    <t>调整安排者腊乡农业综合服务中心李洪建房安家费/砚人社发[2020]60号</t>
  </si>
  <si>
    <t>调整安排者腊乡农业综合服务中心廖成贻安家补助费</t>
  </si>
  <si>
    <t>调整安排蚌峨人民政府赵平建房安家费</t>
  </si>
  <si>
    <t>调整安排蚌峨乡人民政府李仕德遗属丧葬抚恤费/砚人社资遗补[2020]39号</t>
  </si>
  <si>
    <t>调整安排全国乡村治理示范村试点建设及乡风文明现场会现场点筹备经费/拨款通知〔2020〕28号</t>
  </si>
  <si>
    <t>调整安排八嘎乡人民政府建房安家费（沈光才2900元，陆顺文2300元）</t>
  </si>
  <si>
    <t>调整解决韦美亮死亡抚恤丧葬及遗属补助（抚恤220998，遗属8598）</t>
  </si>
  <si>
    <t>582015 砚山县八嘎乡应急服务中心</t>
  </si>
  <si>
    <t>999003 砚山县农村信用合作联社</t>
  </si>
  <si>
    <t>预备费调整安排2019年各代理银行授权支付手续费及垫付资金利息/砚财预〔2020〕24号</t>
  </si>
  <si>
    <t>999004 中国农业银行砚山县支行</t>
  </si>
  <si>
    <t>999005 中国建设银行砚山县支行</t>
  </si>
  <si>
    <t>999006 中国工商银行股份有限公司砚山支行</t>
  </si>
  <si>
    <t>999173 富滇银行股份有限公司文山砚山支行</t>
  </si>
</sst>
</file>

<file path=xl/styles.xml><?xml version="1.0" encoding="utf-8"?>
<styleSheet xmlns="http://schemas.openxmlformats.org/spreadsheetml/2006/main">
  <numFmts count="13">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 "/>
    <numFmt numFmtId="177" formatCode="0.00_ "/>
    <numFmt numFmtId="178" formatCode="#,##0_ ;[Red]\-#,##0\ "/>
    <numFmt numFmtId="179" formatCode="#,##0.00_ "/>
    <numFmt numFmtId="180" formatCode="#,##0_ "/>
    <numFmt numFmtId="181" formatCode="#,##0.000_ "/>
    <numFmt numFmtId="182" formatCode="0_ "/>
    <numFmt numFmtId="183" formatCode="0.0%"/>
    <numFmt numFmtId="184" formatCode="0.0_ "/>
  </numFmts>
  <fonts count="68">
    <font>
      <sz val="11"/>
      <color theme="1"/>
      <name val="宋体"/>
      <charset val="134"/>
      <scheme val="minor"/>
    </font>
    <font>
      <sz val="12"/>
      <name val="宋体"/>
      <charset val="134"/>
    </font>
    <font>
      <b/>
      <sz val="12"/>
      <name val="宋体"/>
      <charset val="134"/>
    </font>
    <font>
      <sz val="14"/>
      <name val="仿宋_GB2312"/>
      <charset val="134"/>
    </font>
    <font>
      <sz val="10"/>
      <name val="仿宋_GB2312"/>
      <charset val="134"/>
    </font>
    <font>
      <sz val="12"/>
      <name val="仿宋_GB2312"/>
      <charset val="134"/>
    </font>
    <font>
      <sz val="12"/>
      <name val="Times New Roman"/>
      <charset val="134"/>
    </font>
    <font>
      <sz val="14"/>
      <name val="方正黑体_GBK"/>
      <charset val="134"/>
    </font>
    <font>
      <sz val="24"/>
      <name val="方正小标宋_GBK"/>
      <charset val="134"/>
    </font>
    <font>
      <b/>
      <sz val="17"/>
      <name val="宋体"/>
      <charset val="134"/>
    </font>
    <font>
      <sz val="12"/>
      <name val="方正仿宋_GBK"/>
      <charset val="134"/>
    </font>
    <font>
      <sz val="11"/>
      <name val="方正黑体_GBK"/>
      <charset val="134"/>
    </font>
    <font>
      <b/>
      <sz val="11"/>
      <name val="宋体"/>
      <charset val="134"/>
    </font>
    <font>
      <sz val="11"/>
      <name val="宋体"/>
      <charset val="134"/>
    </font>
    <font>
      <sz val="9"/>
      <color indexed="8"/>
      <name val="SimSun"/>
      <charset val="134"/>
    </font>
    <font>
      <sz val="9.75"/>
      <color indexed="8"/>
      <name val="SimSun"/>
      <charset val="134"/>
    </font>
    <font>
      <sz val="9"/>
      <color rgb="FFFF0000"/>
      <name val="SimSun"/>
      <charset val="134"/>
    </font>
    <font>
      <sz val="11"/>
      <color indexed="8"/>
      <name val="Times New Roman"/>
      <charset val="134"/>
    </font>
    <font>
      <b/>
      <sz val="11"/>
      <color indexed="8"/>
      <name val="Times New Roman"/>
      <charset val="134"/>
    </font>
    <font>
      <b/>
      <sz val="11"/>
      <color theme="1"/>
      <name val="宋体"/>
      <charset val="134"/>
      <scheme val="minor"/>
    </font>
    <font>
      <sz val="12"/>
      <color indexed="8"/>
      <name val="方正小标宋_GBK"/>
      <charset val="134"/>
    </font>
    <font>
      <sz val="19"/>
      <color rgb="FF000000"/>
      <name val="方正小标宋_GBK"/>
      <charset val="134"/>
    </font>
    <font>
      <sz val="11"/>
      <color indexed="8"/>
      <name val="方正仿宋_GBK"/>
      <charset val="134"/>
    </font>
    <font>
      <sz val="12"/>
      <name val="方正黑体_GBK"/>
      <charset val="134"/>
    </font>
    <font>
      <b/>
      <sz val="10"/>
      <color theme="1"/>
      <name val="宋体"/>
      <charset val="134"/>
    </font>
    <font>
      <b/>
      <sz val="11"/>
      <color indexed="8"/>
      <name val="宋体"/>
      <charset val="134"/>
    </font>
    <font>
      <sz val="11"/>
      <color indexed="8"/>
      <name val="宋体"/>
      <charset val="134"/>
    </font>
    <font>
      <sz val="9"/>
      <name val="微软雅黑"/>
      <charset val="134"/>
    </font>
    <font>
      <sz val="10"/>
      <color indexed="8"/>
      <name val="宋体"/>
      <charset val="134"/>
    </font>
    <font>
      <sz val="16"/>
      <name val="黑体"/>
      <charset val="134"/>
    </font>
    <font>
      <sz val="10"/>
      <name val="宋体"/>
      <charset val="134"/>
    </font>
    <font>
      <b/>
      <sz val="10"/>
      <name val="宋体"/>
      <charset val="134"/>
    </font>
    <font>
      <b/>
      <sz val="10"/>
      <color indexed="8"/>
      <name val="宋体"/>
      <charset val="134"/>
    </font>
    <font>
      <b/>
      <sz val="9"/>
      <name val="宋体"/>
      <charset val="134"/>
    </font>
    <font>
      <sz val="10"/>
      <name val="微软雅黑"/>
      <charset val="134"/>
    </font>
    <font>
      <sz val="12"/>
      <color indexed="8"/>
      <name val="宋体"/>
      <charset val="134"/>
    </font>
    <font>
      <b/>
      <sz val="10"/>
      <name val="黑体"/>
      <charset val="134"/>
    </font>
    <font>
      <sz val="16"/>
      <name val="微软雅黑"/>
      <charset val="134"/>
    </font>
    <font>
      <sz val="22"/>
      <color indexed="8"/>
      <name val="宋体"/>
      <charset val="134"/>
    </font>
    <font>
      <sz val="12"/>
      <name val="宋体"/>
      <charset val="134"/>
      <scheme val="minor"/>
    </font>
    <font>
      <b/>
      <sz val="9"/>
      <name val="微软雅黑"/>
      <charset val="134"/>
    </font>
    <font>
      <sz val="11"/>
      <name val="宋体"/>
      <charset val="134"/>
      <scheme val="minor"/>
    </font>
    <font>
      <sz val="16"/>
      <name val="方正黑体_GBK"/>
      <charset val="134"/>
    </font>
    <font>
      <sz val="9"/>
      <name val="宋体"/>
      <charset val="134"/>
      <scheme val="minor"/>
    </font>
    <font>
      <sz val="9"/>
      <name val="宋体"/>
      <charset val="134"/>
    </font>
    <font>
      <sz val="8"/>
      <name val="宋体"/>
      <charset val="134"/>
    </font>
    <font>
      <sz val="8"/>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0"/>
      <name val="Arial"/>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5"/>
      <color theme="3"/>
      <name val="宋体"/>
      <charset val="134"/>
      <scheme val="minor"/>
    </font>
    <font>
      <b/>
      <sz val="10"/>
      <name val="Times New Roman"/>
      <charset val="0"/>
    </font>
  </fonts>
  <fills count="37">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theme="0"/>
        <bgColor indexed="9"/>
      </patternFill>
    </fill>
    <fill>
      <patternFill patternType="solid">
        <fgColor rgb="FFFFFF00"/>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0" fontId="1" fillId="0" borderId="0" applyFont="0" applyFill="0" applyBorder="0" applyAlignment="0" applyProtection="0">
      <alignment vertical="center"/>
    </xf>
    <xf numFmtId="42" fontId="0" fillId="0" borderId="0" applyFont="0" applyFill="0" applyBorder="0" applyAlignment="0" applyProtection="0">
      <alignment vertical="center"/>
    </xf>
    <xf numFmtId="0" fontId="48" fillId="19" borderId="0" applyNumberFormat="0" applyBorder="0" applyAlignment="0" applyProtection="0">
      <alignment vertical="center"/>
    </xf>
    <xf numFmtId="0" fontId="58" fillId="2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43" fontId="0" fillId="0" borderId="0" applyFont="0" applyFill="0" applyBorder="0" applyAlignment="0" applyProtection="0">
      <alignment vertical="center"/>
    </xf>
    <xf numFmtId="0" fontId="54" fillId="0" borderId="0"/>
    <xf numFmtId="0" fontId="47" fillId="31" borderId="0" applyNumberFormat="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xf numFmtId="0" fontId="53" fillId="0" borderId="0" applyNumberFormat="0" applyFill="0" applyBorder="0" applyAlignment="0" applyProtection="0">
      <alignment vertical="center"/>
    </xf>
    <xf numFmtId="0" fontId="0" fillId="36" borderId="15" applyNumberFormat="0" applyFont="0" applyAlignment="0" applyProtection="0">
      <alignment vertical="center"/>
    </xf>
    <xf numFmtId="0" fontId="47" fillId="35" borderId="0" applyNumberFormat="0" applyBorder="0" applyAlignment="0" applyProtection="0">
      <alignment vertical="center"/>
    </xf>
    <xf numFmtId="0" fontId="5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6" fillId="0" borderId="10" applyNumberFormat="0" applyFill="0" applyAlignment="0" applyProtection="0">
      <alignment vertical="center"/>
    </xf>
    <xf numFmtId="0" fontId="56" fillId="0" borderId="10" applyNumberFormat="0" applyFill="0" applyAlignment="0" applyProtection="0">
      <alignment vertical="center"/>
    </xf>
    <xf numFmtId="0" fontId="47" fillId="24" borderId="0" applyNumberFormat="0" applyBorder="0" applyAlignment="0" applyProtection="0">
      <alignment vertical="center"/>
    </xf>
    <xf numFmtId="0" fontId="52" fillId="0" borderId="13" applyNumberFormat="0" applyFill="0" applyAlignment="0" applyProtection="0">
      <alignment vertical="center"/>
    </xf>
    <xf numFmtId="0" fontId="47" fillId="16" borderId="0" applyNumberFormat="0" applyBorder="0" applyAlignment="0" applyProtection="0">
      <alignment vertical="center"/>
    </xf>
    <xf numFmtId="0" fontId="60" fillId="23" borderId="12" applyNumberFormat="0" applyAlignment="0" applyProtection="0">
      <alignment vertical="center"/>
    </xf>
    <xf numFmtId="0" fontId="63" fillId="23" borderId="11" applyNumberFormat="0" applyAlignment="0" applyProtection="0">
      <alignment vertical="center"/>
    </xf>
    <xf numFmtId="0" fontId="55" fillId="15" borderId="9" applyNumberFormat="0" applyAlignment="0" applyProtection="0">
      <alignment vertical="center"/>
    </xf>
    <xf numFmtId="0" fontId="48" fillId="11" borderId="0" applyNumberFormat="0" applyBorder="0" applyAlignment="0" applyProtection="0">
      <alignment vertical="center"/>
    </xf>
    <xf numFmtId="0" fontId="47" fillId="14" borderId="0" applyNumberFormat="0" applyBorder="0" applyAlignment="0" applyProtection="0">
      <alignment vertical="center"/>
    </xf>
    <xf numFmtId="0" fontId="64" fillId="0" borderId="14" applyNumberFormat="0" applyFill="0" applyAlignment="0" applyProtection="0">
      <alignment vertical="center"/>
    </xf>
    <xf numFmtId="0" fontId="50" fillId="0" borderId="8" applyNumberFormat="0" applyFill="0" applyAlignment="0" applyProtection="0">
      <alignment vertical="center"/>
    </xf>
    <xf numFmtId="0" fontId="59" fillId="22" borderId="0" applyNumberFormat="0" applyBorder="0" applyAlignment="0" applyProtection="0">
      <alignment vertical="center"/>
    </xf>
    <xf numFmtId="0" fontId="65" fillId="34" borderId="0" applyNumberFormat="0" applyBorder="0" applyAlignment="0" applyProtection="0">
      <alignment vertical="center"/>
    </xf>
    <xf numFmtId="0" fontId="48" fillId="7" borderId="0" applyNumberFormat="0" applyBorder="0" applyAlignment="0" applyProtection="0">
      <alignment vertical="center"/>
    </xf>
    <xf numFmtId="0" fontId="47" fillId="27" borderId="0" applyNumberFormat="0" applyBorder="0" applyAlignment="0" applyProtection="0">
      <alignment vertical="center"/>
    </xf>
    <xf numFmtId="0" fontId="48" fillId="13" borderId="0" applyNumberFormat="0" applyBorder="0" applyAlignment="0" applyProtection="0">
      <alignment vertical="center"/>
    </xf>
    <xf numFmtId="0" fontId="48" fillId="30" borderId="0" applyNumberFormat="0" applyBorder="0" applyAlignment="0" applyProtection="0">
      <alignment vertical="center"/>
    </xf>
    <xf numFmtId="0" fontId="48" fillId="29" borderId="0" applyNumberFormat="0" applyBorder="0" applyAlignment="0" applyProtection="0">
      <alignment vertical="center"/>
    </xf>
    <xf numFmtId="0" fontId="48" fillId="26" borderId="0" applyNumberFormat="0" applyBorder="0" applyAlignment="0" applyProtection="0">
      <alignment vertical="center"/>
    </xf>
    <xf numFmtId="0" fontId="54" fillId="0" borderId="0"/>
    <xf numFmtId="0" fontId="47" fillId="25" borderId="0" applyNumberFormat="0" applyBorder="0" applyAlignment="0" applyProtection="0">
      <alignment vertical="center"/>
    </xf>
    <xf numFmtId="0" fontId="47" fillId="18" borderId="0" applyNumberFormat="0" applyBorder="0" applyAlignment="0" applyProtection="0">
      <alignment vertical="center"/>
    </xf>
    <xf numFmtId="0" fontId="48" fillId="21" borderId="0" applyNumberFormat="0" applyBorder="0" applyAlignment="0" applyProtection="0">
      <alignment vertical="center"/>
    </xf>
    <xf numFmtId="0" fontId="48" fillId="10" borderId="0" applyNumberFormat="0" applyBorder="0" applyAlignment="0" applyProtection="0">
      <alignment vertical="center"/>
    </xf>
    <xf numFmtId="0" fontId="47" fillId="33" borderId="0" applyNumberFormat="0" applyBorder="0" applyAlignment="0" applyProtection="0">
      <alignment vertical="center"/>
    </xf>
    <xf numFmtId="0" fontId="48" fillId="17" borderId="0" applyNumberFormat="0" applyBorder="0" applyAlignment="0" applyProtection="0">
      <alignment vertical="center"/>
    </xf>
    <xf numFmtId="0" fontId="47" fillId="32" borderId="0" applyNumberFormat="0" applyBorder="0" applyAlignment="0" applyProtection="0">
      <alignment vertical="center"/>
    </xf>
    <xf numFmtId="0" fontId="47" fillId="12" borderId="0" applyNumberFormat="0" applyBorder="0" applyAlignment="0" applyProtection="0">
      <alignment vertical="center"/>
    </xf>
    <xf numFmtId="0" fontId="48" fillId="28" borderId="0" applyNumberFormat="0" applyBorder="0" applyAlignment="0" applyProtection="0">
      <alignment vertical="center"/>
    </xf>
    <xf numFmtId="0" fontId="47" fillId="6" borderId="0" applyNumberFormat="0" applyBorder="0" applyAlignment="0" applyProtection="0">
      <alignment vertical="center"/>
    </xf>
    <xf numFmtId="0" fontId="54" fillId="0" borderId="0"/>
    <xf numFmtId="0" fontId="54" fillId="0" borderId="0"/>
  </cellStyleXfs>
  <cellXfs count="165">
    <xf numFmtId="0" fontId="0" fillId="0" borderId="0" xfId="0">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2" borderId="0" xfId="0" applyNumberFormat="1" applyFont="1" applyFill="1" applyAlignment="1">
      <alignment vertical="center" wrapText="1"/>
    </xf>
    <xf numFmtId="0" fontId="4" fillId="2" borderId="0" xfId="0" applyFont="1" applyFill="1" applyBorder="1" applyAlignment="1">
      <alignment vertical="center" wrapText="1"/>
    </xf>
    <xf numFmtId="0" fontId="5" fillId="2" borderId="0" xfId="0" applyFont="1" applyFill="1" applyBorder="1" applyAlignment="1">
      <alignment vertical="center" wrapText="1"/>
    </xf>
    <xf numFmtId="0" fontId="1" fillId="0" borderId="0" xfId="0" applyFont="1" applyFill="1" applyAlignment="1">
      <alignment vertical="center"/>
    </xf>
    <xf numFmtId="0" fontId="6" fillId="2" borderId="0" xfId="0" applyFont="1" applyFill="1" applyAlignment="1">
      <alignment vertical="center"/>
    </xf>
    <xf numFmtId="0" fontId="1" fillId="2" borderId="0" xfId="0" applyFont="1" applyFill="1" applyAlignment="1">
      <alignment horizontal="center" vertical="center"/>
    </xf>
    <xf numFmtId="0" fontId="7" fillId="2" borderId="0" xfId="0" applyFont="1" applyFill="1" applyBorder="1" applyAlignment="1">
      <alignment vertical="center"/>
    </xf>
    <xf numFmtId="0" fontId="1"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NumberFormat="1" applyFont="1" applyFill="1" applyBorder="1" applyAlignment="1">
      <alignment vertical="center"/>
    </xf>
    <xf numFmtId="0" fontId="12"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179" fontId="12" fillId="2" borderId="1" xfId="0" applyNumberFormat="1" applyFont="1" applyFill="1" applyBorder="1" applyAlignment="1">
      <alignment horizontal="center" vertical="center" wrapText="1"/>
    </xf>
    <xf numFmtId="0" fontId="14" fillId="3"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177" fontId="13" fillId="2" borderId="1" xfId="0" applyNumberFormat="1" applyFont="1" applyFill="1" applyBorder="1" applyAlignment="1">
      <alignment horizontal="center" vertical="center" wrapText="1"/>
    </xf>
    <xf numFmtId="181" fontId="12" fillId="2" borderId="1" xfId="0" applyNumberFormat="1" applyFont="1" applyFill="1" applyBorder="1" applyAlignment="1">
      <alignment horizontal="center" vertical="center" wrapText="1"/>
    </xf>
    <xf numFmtId="177" fontId="13" fillId="2" borderId="1" xfId="0" applyNumberFormat="1" applyFont="1" applyFill="1" applyBorder="1" applyAlignment="1">
      <alignment horizontal="right" vertical="center" wrapText="1"/>
    </xf>
    <xf numFmtId="0" fontId="13" fillId="2" borderId="1" xfId="14" applyFont="1" applyFill="1" applyBorder="1" applyAlignment="1">
      <alignment horizontal="left" vertical="center"/>
    </xf>
    <xf numFmtId="177" fontId="13" fillId="4" borderId="1" xfId="0" applyNumberFormat="1" applyFont="1" applyFill="1" applyBorder="1" applyAlignment="1">
      <alignment horizontal="right" vertical="center" wrapText="1"/>
    </xf>
    <xf numFmtId="0" fontId="13" fillId="2" borderId="1" xfId="14" applyFont="1" applyFill="1" applyBorder="1" applyAlignment="1">
      <alignment horizontal="left" vertical="center" wrapText="1"/>
    </xf>
    <xf numFmtId="0" fontId="13" fillId="2" borderId="1" xfId="0" applyFont="1" applyFill="1" applyBorder="1" applyAlignment="1">
      <alignment horizontal="left" vertical="center"/>
    </xf>
    <xf numFmtId="177" fontId="13" fillId="2" borderId="1" xfId="42" applyNumberFormat="1" applyFont="1" applyFill="1" applyBorder="1" applyAlignment="1">
      <alignment horizontal="right" vertical="center"/>
    </xf>
    <xf numFmtId="0" fontId="13" fillId="2" borderId="1" xfId="54" applyNumberFormat="1" applyFont="1" applyFill="1" applyBorder="1" applyAlignment="1">
      <alignment horizontal="left" vertical="center" wrapText="1"/>
    </xf>
    <xf numFmtId="177" fontId="13" fillId="2" borderId="1" xfId="54" applyNumberFormat="1" applyFont="1" applyFill="1" applyBorder="1" applyAlignment="1">
      <alignment horizontal="right" vertical="center" wrapText="1"/>
    </xf>
    <xf numFmtId="177" fontId="13" fillId="2" borderId="1" xfId="42" applyNumberFormat="1" applyFont="1" applyFill="1" applyBorder="1" applyAlignment="1">
      <alignment horizontal="right" vertical="center" wrapText="1"/>
    </xf>
    <xf numFmtId="0" fontId="5" fillId="2" borderId="0" xfId="0" applyNumberFormat="1" applyFont="1" applyFill="1" applyAlignment="1">
      <alignment vertical="center" wrapText="1"/>
    </xf>
    <xf numFmtId="177" fontId="13" fillId="2" borderId="1" xfId="53" applyNumberFormat="1" applyFont="1" applyFill="1" applyBorder="1" applyAlignment="1">
      <alignment horizontal="right" vertical="center"/>
    </xf>
    <xf numFmtId="177" fontId="13" fillId="4" borderId="1" xfId="0" applyNumberFormat="1" applyFont="1" applyFill="1" applyBorder="1" applyAlignment="1">
      <alignment horizontal="right" vertical="center"/>
    </xf>
    <xf numFmtId="177" fontId="13" fillId="2" borderId="1" xfId="10" applyNumberFormat="1" applyFont="1" applyFill="1" applyBorder="1" applyAlignment="1">
      <alignment horizontal="right" vertical="center"/>
    </xf>
    <xf numFmtId="0" fontId="13" fillId="2" borderId="1" xfId="0" applyFont="1" applyFill="1" applyBorder="1" applyAlignment="1">
      <alignment vertical="center"/>
    </xf>
    <xf numFmtId="177" fontId="1" fillId="0" borderId="1" xfId="0" applyNumberFormat="1" applyFont="1" applyFill="1" applyBorder="1" applyAlignment="1">
      <alignment vertical="center"/>
    </xf>
    <xf numFmtId="0" fontId="1" fillId="2" borderId="1" xfId="0" applyFont="1" applyFill="1" applyBorder="1" applyAlignment="1">
      <alignment vertical="center"/>
    </xf>
    <xf numFmtId="177" fontId="1" fillId="2" borderId="1" xfId="0" applyNumberFormat="1" applyFont="1" applyFill="1" applyBorder="1" applyAlignment="1">
      <alignment vertical="center"/>
    </xf>
    <xf numFmtId="0" fontId="14" fillId="3"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0" xfId="0" applyFont="1" applyFill="1" applyAlignment="1"/>
    <xf numFmtId="0" fontId="18" fillId="0" borderId="0" xfId="0" applyFont="1" applyFill="1" applyAlignment="1"/>
    <xf numFmtId="0" fontId="18" fillId="0" borderId="0" xfId="0" applyFont="1" applyFill="1" applyAlignment="1">
      <alignment vertical="center"/>
    </xf>
    <xf numFmtId="0" fontId="2" fillId="0" borderId="0" xfId="0" applyFont="1" applyFill="1" applyAlignment="1"/>
    <xf numFmtId="0" fontId="0" fillId="0" borderId="0" xfId="0" applyFill="1" applyAlignment="1"/>
    <xf numFmtId="0" fontId="19" fillId="0" borderId="0" xfId="0" applyFont="1" applyFill="1" applyAlignment="1"/>
    <xf numFmtId="182" fontId="17" fillId="0" borderId="0" xfId="0" applyNumberFormat="1" applyFont="1" applyFill="1" applyAlignment="1">
      <alignment horizontal="right"/>
    </xf>
    <xf numFmtId="0" fontId="20" fillId="0" borderId="0" xfId="0" applyFont="1" applyFill="1" applyAlignment="1" applyProtection="1">
      <alignment horizontal="left" vertical="center"/>
      <protection locked="0"/>
    </xf>
    <xf numFmtId="0" fontId="20" fillId="0" borderId="0" xfId="0" applyFont="1" applyFill="1" applyAlignment="1" applyProtection="1">
      <alignment horizontal="right" vertical="center"/>
      <protection locked="0"/>
    </xf>
    <xf numFmtId="0" fontId="21" fillId="0" borderId="0" xfId="0" applyFont="1" applyFill="1" applyAlignment="1" applyProtection="1">
      <alignment horizontal="center" vertical="center"/>
      <protection locked="0"/>
    </xf>
    <xf numFmtId="0" fontId="17" fillId="0" borderId="0" xfId="0" applyFont="1" applyFill="1" applyAlignment="1" applyProtection="1">
      <alignment vertical="center"/>
      <protection locked="0"/>
    </xf>
    <xf numFmtId="183" fontId="22" fillId="0" borderId="0" xfId="13" applyNumberFormat="1" applyFont="1" applyFill="1" applyAlignment="1" applyProtection="1">
      <alignment horizontal="right" vertical="center"/>
      <protection locked="0"/>
    </xf>
    <xf numFmtId="0" fontId="23" fillId="0" borderId="3" xfId="0" applyNumberFormat="1" applyFont="1" applyFill="1" applyBorder="1" applyAlignment="1" applyProtection="1">
      <alignment horizontal="center" vertical="center" wrapText="1"/>
      <protection locked="0"/>
    </xf>
    <xf numFmtId="58" fontId="24" fillId="0" borderId="1"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protection locked="0"/>
    </xf>
    <xf numFmtId="182" fontId="12" fillId="0" borderId="1" xfId="0" applyNumberFormat="1" applyFont="1" applyFill="1" applyBorder="1" applyAlignment="1" applyProtection="1">
      <alignment horizontal="right" vertical="center"/>
    </xf>
    <xf numFmtId="0" fontId="25" fillId="0" borderId="4" xfId="0" applyFont="1" applyFill="1" applyBorder="1" applyAlignment="1">
      <alignment vertical="center"/>
    </xf>
    <xf numFmtId="182" fontId="13" fillId="0" borderId="1" xfId="0" applyNumberFormat="1" applyFont="1" applyFill="1" applyBorder="1" applyAlignment="1" applyProtection="1">
      <alignment horizontal="right" vertical="center"/>
    </xf>
    <xf numFmtId="0" fontId="26" fillId="0" borderId="4" xfId="0" applyFont="1" applyFill="1" applyBorder="1" applyAlignment="1"/>
    <xf numFmtId="0" fontId="26" fillId="0" borderId="4" xfId="0" applyFont="1" applyFill="1" applyBorder="1" applyAlignment="1">
      <alignment vertical="center"/>
    </xf>
    <xf numFmtId="182" fontId="26" fillId="0" borderId="1" xfId="0" applyNumberFormat="1" applyFont="1" applyFill="1" applyBorder="1" applyAlignment="1">
      <alignment horizontal="right"/>
    </xf>
    <xf numFmtId="0" fontId="25" fillId="0" borderId="4" xfId="0" applyFont="1" applyFill="1" applyBorder="1" applyAlignment="1">
      <alignment horizontal="left" vertical="center" indent="4"/>
    </xf>
    <xf numFmtId="0" fontId="25" fillId="0" borderId="4" xfId="0" applyFont="1" applyFill="1" applyBorder="1" applyAlignment="1">
      <alignment horizontal="distributed" vertical="center" indent="4"/>
    </xf>
    <xf numFmtId="182" fontId="26" fillId="0" borderId="1" xfId="0" applyNumberFormat="1" applyFont="1" applyFill="1" applyBorder="1" applyAlignment="1">
      <alignment horizontal="right" vertical="center"/>
    </xf>
    <xf numFmtId="182" fontId="26" fillId="0" borderId="1" xfId="0" applyNumberFormat="1" applyFont="1" applyFill="1" applyBorder="1" applyAlignment="1">
      <alignment horizontal="right" vertical="center" wrapText="1"/>
    </xf>
    <xf numFmtId="0" fontId="25" fillId="0" borderId="4" xfId="0" applyFont="1" applyFill="1" applyBorder="1" applyAlignment="1">
      <alignment horizontal="center" vertical="center"/>
    </xf>
    <xf numFmtId="0" fontId="26" fillId="0" borderId="4" xfId="0" applyFont="1" applyFill="1" applyBorder="1" applyAlignment="1">
      <alignment horizontal="left" vertical="center"/>
    </xf>
    <xf numFmtId="0" fontId="1" fillId="0" borderId="0" xfId="0" applyFont="1" applyFill="1" applyAlignment="1" applyProtection="1">
      <alignment vertical="center"/>
    </xf>
    <xf numFmtId="0" fontId="1" fillId="0" borderId="0" xfId="0" applyFont="1" applyFill="1" applyAlignment="1" applyProtection="1"/>
    <xf numFmtId="0" fontId="27" fillId="0" borderId="0" xfId="0" applyFont="1" applyFill="1" applyAlignment="1" applyProtection="1">
      <alignment vertical="top"/>
      <protection locked="0"/>
    </xf>
    <xf numFmtId="0" fontId="28" fillId="2" borderId="0" xfId="0" applyFont="1" applyFill="1" applyAlignment="1" applyProtection="1">
      <alignment vertical="center"/>
    </xf>
    <xf numFmtId="0" fontId="26" fillId="2" borderId="0" xfId="0" applyFont="1" applyFill="1" applyAlignment="1" applyProtection="1">
      <alignment vertical="center"/>
    </xf>
    <xf numFmtId="0" fontId="29" fillId="0" borderId="0" xfId="0" applyFont="1" applyFill="1" applyAlignment="1" applyProtection="1">
      <alignment horizontal="center" vertical="center"/>
      <protection locked="0"/>
    </xf>
    <xf numFmtId="0" fontId="13" fillId="0" borderId="0" xfId="0" applyFont="1" applyFill="1" applyAlignment="1" applyProtection="1">
      <alignment vertical="center"/>
    </xf>
    <xf numFmtId="0" fontId="30" fillId="0" borderId="0" xfId="0" applyNumberFormat="1" applyFont="1" applyFill="1" applyAlignment="1" applyProtection="1">
      <alignment horizontal="right" vertical="center"/>
    </xf>
    <xf numFmtId="0" fontId="30" fillId="0" borderId="0" xfId="0" applyFont="1" applyFill="1" applyAlignment="1" applyProtection="1">
      <alignment horizontal="right" vertical="center"/>
    </xf>
    <xf numFmtId="0" fontId="31" fillId="0" borderId="1" xfId="0" applyFont="1" applyFill="1" applyBorder="1" applyAlignment="1" applyProtection="1">
      <alignment horizontal="center" vertical="center"/>
    </xf>
    <xf numFmtId="0" fontId="31" fillId="0" borderId="1" xfId="0" applyFont="1" applyFill="1" applyBorder="1" applyAlignment="1" applyProtection="1">
      <alignment horizontal="center" vertical="center" wrapText="1"/>
    </xf>
    <xf numFmtId="49" fontId="32" fillId="0" borderId="1" xfId="0" applyNumberFormat="1" applyFont="1" applyFill="1" applyBorder="1" applyAlignment="1" applyProtection="1">
      <alignment horizontal="center" vertical="center" wrapText="1"/>
    </xf>
    <xf numFmtId="58" fontId="33" fillId="0" borderId="1" xfId="0" applyNumberFormat="1" applyFont="1" applyFill="1" applyBorder="1" applyAlignment="1" applyProtection="1">
      <alignment horizontal="center" vertical="center" wrapText="1"/>
    </xf>
    <xf numFmtId="0" fontId="30" fillId="0" borderId="1" xfId="0" applyFont="1" applyFill="1" applyBorder="1" applyAlignment="1" applyProtection="1">
      <alignment vertical="center" wrapText="1"/>
    </xf>
    <xf numFmtId="182" fontId="30" fillId="0" borderId="1" xfId="0" applyNumberFormat="1"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30" fillId="0" borderId="1" xfId="0" applyFont="1" applyFill="1" applyBorder="1" applyAlignment="1" applyProtection="1">
      <alignment horizontal="left" vertical="center" wrapText="1"/>
    </xf>
    <xf numFmtId="0" fontId="30" fillId="0" borderId="1" xfId="0" applyFont="1" applyFill="1" applyBorder="1" applyAlignment="1" applyProtection="1">
      <alignment wrapText="1"/>
    </xf>
    <xf numFmtId="0" fontId="27" fillId="2" borderId="0" xfId="0" applyFont="1" applyFill="1" applyAlignment="1" applyProtection="1">
      <alignment vertical="top"/>
      <protection locked="0"/>
    </xf>
    <xf numFmtId="0" fontId="34" fillId="2" borderId="0" xfId="0" applyFont="1" applyFill="1" applyAlignment="1" applyProtection="1">
      <alignment vertical="top"/>
      <protection locked="0"/>
    </xf>
    <xf numFmtId="176" fontId="26" fillId="0" borderId="0" xfId="0" applyNumberFormat="1" applyFont="1" applyFill="1" applyAlignment="1" applyProtection="1">
      <alignment vertical="center"/>
    </xf>
    <xf numFmtId="10" fontId="26" fillId="2" borderId="0" xfId="0" applyNumberFormat="1" applyFont="1" applyFill="1" applyAlignment="1" applyProtection="1">
      <alignment vertical="center"/>
    </xf>
    <xf numFmtId="10" fontId="29" fillId="0" borderId="0" xfId="0" applyNumberFormat="1" applyFont="1" applyFill="1" applyAlignment="1" applyProtection="1">
      <alignment horizontal="center" vertical="center"/>
      <protection locked="0"/>
    </xf>
    <xf numFmtId="0" fontId="26" fillId="2" borderId="0" xfId="0" applyFont="1" applyFill="1" applyAlignment="1" applyProtection="1">
      <alignment horizontal="center"/>
    </xf>
    <xf numFmtId="10" fontId="28" fillId="2" borderId="0" xfId="0" applyNumberFormat="1" applyFont="1" applyFill="1" applyAlignment="1" applyProtection="1">
      <alignment horizontal="right" vertical="center"/>
    </xf>
    <xf numFmtId="49" fontId="32" fillId="2" borderId="1" xfId="0" applyNumberFormat="1" applyFont="1" applyFill="1" applyBorder="1" applyAlignment="1" applyProtection="1">
      <alignment horizontal="center" vertical="center" wrapText="1"/>
    </xf>
    <xf numFmtId="49" fontId="28" fillId="2" borderId="1" xfId="0" applyNumberFormat="1" applyFont="1" applyFill="1" applyBorder="1" applyAlignment="1" applyProtection="1">
      <alignment horizontal="left" vertical="center" wrapText="1"/>
    </xf>
    <xf numFmtId="3" fontId="28" fillId="2" borderId="1" xfId="0" applyNumberFormat="1" applyFont="1" applyFill="1" applyBorder="1" applyAlignment="1" applyProtection="1">
      <alignment horizontal="right" vertical="center"/>
      <protection locked="0"/>
    </xf>
    <xf numFmtId="184" fontId="28" fillId="2" borderId="1" xfId="0" applyNumberFormat="1" applyFont="1" applyFill="1" applyBorder="1" applyAlignment="1" applyProtection="1">
      <alignment horizontal="right" vertical="center"/>
    </xf>
    <xf numFmtId="49" fontId="35" fillId="0" borderId="1" xfId="0" applyNumberFormat="1" applyFont="1" applyFill="1" applyBorder="1" applyAlignment="1" applyProtection="1">
      <alignment horizontal="left" vertical="center" wrapText="1"/>
    </xf>
    <xf numFmtId="3" fontId="35" fillId="0" borderId="1" xfId="0" applyNumberFormat="1" applyFont="1" applyFill="1" applyBorder="1" applyAlignment="1" applyProtection="1">
      <alignment horizontal="right" vertical="center"/>
      <protection locked="0"/>
    </xf>
    <xf numFmtId="184" fontId="35" fillId="2" borderId="1" xfId="0" applyNumberFormat="1" applyFont="1" applyFill="1" applyBorder="1" applyAlignment="1" applyProtection="1">
      <alignment horizontal="right" vertical="center"/>
    </xf>
    <xf numFmtId="184" fontId="35" fillId="0" borderId="1" xfId="0" applyNumberFormat="1" applyFont="1" applyFill="1" applyBorder="1" applyAlignment="1" applyProtection="1">
      <alignment horizontal="right" vertical="center"/>
    </xf>
    <xf numFmtId="49" fontId="36" fillId="2" borderId="1" xfId="0" applyNumberFormat="1" applyFont="1" applyFill="1" applyBorder="1" applyAlignment="1" applyProtection="1">
      <alignment horizontal="center" vertical="center" wrapText="1"/>
      <protection locked="0"/>
    </xf>
    <xf numFmtId="49" fontId="28" fillId="5" borderId="1" xfId="0" applyNumberFormat="1" applyFont="1" applyFill="1" applyBorder="1" applyAlignment="1" applyProtection="1">
      <alignment horizontal="left" vertical="center" wrapText="1"/>
    </xf>
    <xf numFmtId="3" fontId="28" fillId="5" borderId="1" xfId="0" applyNumberFormat="1" applyFont="1" applyFill="1" applyBorder="1" applyAlignment="1" applyProtection="1">
      <alignment horizontal="right" vertical="center"/>
      <protection locked="0"/>
    </xf>
    <xf numFmtId="184" fontId="28" fillId="5" borderId="1" xfId="0" applyNumberFormat="1" applyFont="1" applyFill="1" applyBorder="1" applyAlignment="1" applyProtection="1">
      <alignment horizontal="right" vertical="center"/>
    </xf>
    <xf numFmtId="49" fontId="32" fillId="2" borderId="1" xfId="0" applyNumberFormat="1" applyFont="1" applyFill="1" applyBorder="1" applyAlignment="1" applyProtection="1">
      <alignment horizontal="left" vertical="center" wrapText="1"/>
    </xf>
    <xf numFmtId="0" fontId="34" fillId="0" borderId="0" xfId="0" applyFont="1" applyFill="1" applyAlignment="1" applyProtection="1">
      <alignment vertical="top"/>
      <protection locked="0"/>
    </xf>
    <xf numFmtId="0" fontId="37" fillId="0" borderId="0" xfId="0" applyFont="1" applyFill="1" applyAlignment="1" applyProtection="1">
      <alignment vertical="top"/>
      <protection locked="0"/>
    </xf>
    <xf numFmtId="10" fontId="26" fillId="0" borderId="0" xfId="0" applyNumberFormat="1" applyFont="1" applyFill="1" applyAlignment="1" applyProtection="1">
      <alignment vertical="center"/>
    </xf>
    <xf numFmtId="0" fontId="28" fillId="0" borderId="0" xfId="0" applyFont="1" applyFill="1" applyBorder="1" applyAlignment="1" applyProtection="1">
      <alignment vertical="center"/>
    </xf>
    <xf numFmtId="10" fontId="28" fillId="0" borderId="0" xfId="0" applyNumberFormat="1" applyFont="1" applyFill="1" applyBorder="1" applyAlignment="1" applyProtection="1">
      <alignment vertical="center"/>
    </xf>
    <xf numFmtId="0" fontId="26" fillId="0" borderId="5" xfId="0" applyFont="1" applyFill="1" applyBorder="1" applyAlignment="1" applyProtection="1">
      <alignment horizontal="center"/>
    </xf>
    <xf numFmtId="10" fontId="28" fillId="0" borderId="5" xfId="0" applyNumberFormat="1" applyFont="1" applyFill="1" applyBorder="1" applyAlignment="1" applyProtection="1">
      <alignment horizontal="right" vertical="center"/>
    </xf>
    <xf numFmtId="49" fontId="28" fillId="0" borderId="1" xfId="0" applyNumberFormat="1" applyFont="1" applyFill="1" applyBorder="1" applyAlignment="1" applyProtection="1">
      <alignment horizontal="left" vertical="center" wrapText="1"/>
    </xf>
    <xf numFmtId="3" fontId="28" fillId="0" borderId="1" xfId="0" applyNumberFormat="1" applyFont="1" applyFill="1" applyBorder="1" applyAlignment="1" applyProtection="1">
      <alignment horizontal="right" vertical="center"/>
      <protection locked="0"/>
    </xf>
    <xf numFmtId="184" fontId="28" fillId="0" borderId="1" xfId="0" applyNumberFormat="1" applyFont="1" applyFill="1" applyBorder="1" applyAlignment="1" applyProtection="1">
      <alignment horizontal="right" vertical="center"/>
    </xf>
    <xf numFmtId="49" fontId="30" fillId="0" borderId="1" xfId="0" applyNumberFormat="1" applyFont="1" applyFill="1" applyBorder="1" applyAlignment="1" applyProtection="1">
      <alignment vertical="center" wrapText="1"/>
    </xf>
    <xf numFmtId="49" fontId="36" fillId="0" borderId="1" xfId="0" applyNumberFormat="1" applyFont="1" applyFill="1" applyBorder="1" applyAlignment="1" applyProtection="1">
      <alignment horizontal="center" vertical="center" wrapText="1"/>
    </xf>
    <xf numFmtId="0" fontId="0" fillId="0" borderId="0" xfId="0" applyFill="1">
      <alignment vertical="center"/>
    </xf>
    <xf numFmtId="0" fontId="28" fillId="0" borderId="0" xfId="0" applyFont="1" applyFill="1" applyAlignment="1" applyProtection="1">
      <alignment vertical="center"/>
    </xf>
    <xf numFmtId="0" fontId="38" fillId="0" borderId="0" xfId="0" applyFont="1" applyFill="1" applyAlignment="1" applyProtection="1">
      <alignment horizontal="center"/>
    </xf>
    <xf numFmtId="0" fontId="28" fillId="0" borderId="0" xfId="0" applyFont="1" applyFill="1" applyAlignment="1" applyProtection="1">
      <alignment horizontal="center"/>
    </xf>
    <xf numFmtId="49" fontId="32" fillId="0" borderId="6" xfId="0" applyNumberFormat="1" applyFont="1" applyFill="1" applyBorder="1" applyAlignment="1" applyProtection="1">
      <alignment horizontal="center" vertical="center" wrapText="1"/>
    </xf>
    <xf numFmtId="180" fontId="28" fillId="0" borderId="1" xfId="0" applyNumberFormat="1" applyFont="1" applyFill="1" applyBorder="1" applyAlignment="1" applyProtection="1">
      <alignment horizontal="right" vertical="center"/>
      <protection locked="0"/>
    </xf>
    <xf numFmtId="0" fontId="31" fillId="0" borderId="6" xfId="0" applyNumberFormat="1" applyFont="1" applyFill="1" applyBorder="1" applyAlignment="1" applyProtection="1">
      <alignment horizontal="left" vertical="center" shrinkToFit="1"/>
    </xf>
    <xf numFmtId="178" fontId="30" fillId="0" borderId="7" xfId="0" applyNumberFormat="1" applyFont="1" applyFill="1" applyBorder="1" applyAlignment="1" applyProtection="1">
      <alignment horizontal="right" vertical="center" shrinkToFit="1"/>
    </xf>
    <xf numFmtId="178" fontId="30" fillId="0" borderId="1" xfId="0" applyNumberFormat="1" applyFont="1" applyFill="1" applyBorder="1" applyAlignment="1" applyProtection="1">
      <alignment horizontal="right" vertical="center" shrinkToFit="1"/>
    </xf>
    <xf numFmtId="178" fontId="39" fillId="0" borderId="1" xfId="0" applyNumberFormat="1" applyFont="1" applyFill="1" applyBorder="1" applyAlignment="1" applyProtection="1">
      <alignment horizontal="right" vertical="center" shrinkToFit="1"/>
    </xf>
    <xf numFmtId="0" fontId="40" fillId="0" borderId="0" xfId="0" applyFont="1" applyFill="1" applyAlignment="1" applyProtection="1">
      <alignment vertical="top"/>
      <protection locked="0"/>
    </xf>
    <xf numFmtId="49" fontId="36" fillId="0" borderId="1" xfId="0" applyNumberFormat="1" applyFont="1" applyFill="1" applyBorder="1" applyAlignment="1" applyProtection="1">
      <alignment horizontal="distributed" vertical="center" wrapText="1"/>
      <protection locked="0"/>
    </xf>
    <xf numFmtId="49" fontId="32" fillId="0" borderId="1" xfId="0" applyNumberFormat="1" applyFont="1" applyFill="1" applyBorder="1" applyAlignment="1" applyProtection="1">
      <alignment horizontal="left" vertical="center" wrapText="1"/>
    </xf>
    <xf numFmtId="49" fontId="26" fillId="0" borderId="1" xfId="0" applyNumberFormat="1" applyFont="1" applyFill="1" applyBorder="1" applyAlignment="1" applyProtection="1">
      <alignment horizontal="left" vertical="center" wrapText="1"/>
    </xf>
    <xf numFmtId="180" fontId="26" fillId="0" borderId="1" xfId="0" applyNumberFormat="1" applyFont="1" applyFill="1" applyBorder="1" applyAlignment="1" applyProtection="1">
      <alignment horizontal="right" vertical="center"/>
      <protection locked="0"/>
    </xf>
    <xf numFmtId="180" fontId="32" fillId="0" borderId="1" xfId="0" applyNumberFormat="1" applyFont="1" applyFill="1" applyBorder="1" applyAlignment="1" applyProtection="1">
      <alignment horizontal="right" vertical="center"/>
      <protection locked="0"/>
    </xf>
    <xf numFmtId="49" fontId="31" fillId="0" borderId="1" xfId="0" applyNumberFormat="1" applyFont="1" applyFill="1" applyBorder="1" applyAlignment="1" applyProtection="1">
      <alignment horizontal="center" vertical="distributed" wrapText="1"/>
      <protection locked="0"/>
    </xf>
    <xf numFmtId="0" fontId="1" fillId="0" borderId="0" xfId="0" applyFont="1" applyFill="1" applyBorder="1" applyAlignment="1">
      <alignment vertical="center"/>
    </xf>
    <xf numFmtId="0" fontId="41" fillId="0" borderId="0" xfId="0" applyFont="1" applyFill="1" applyBorder="1" applyAlignment="1">
      <alignment vertical="center"/>
    </xf>
    <xf numFmtId="0" fontId="41" fillId="0" borderId="0" xfId="0" applyFont="1" applyFill="1">
      <alignment vertical="center"/>
    </xf>
    <xf numFmtId="0" fontId="42" fillId="0" borderId="0" xfId="0" applyFont="1" applyFill="1" applyBorder="1" applyAlignment="1">
      <alignment horizontal="center" vertical="center"/>
    </xf>
    <xf numFmtId="0" fontId="23" fillId="0" borderId="0" xfId="0" applyFont="1" applyFill="1" applyBorder="1" applyAlignment="1">
      <alignment horizontal="center" vertical="center"/>
    </xf>
    <xf numFmtId="180" fontId="23" fillId="0" borderId="0" xfId="0" applyNumberFormat="1" applyFont="1" applyFill="1" applyBorder="1" applyAlignment="1">
      <alignment horizontal="center" vertical="center"/>
    </xf>
    <xf numFmtId="180" fontId="23" fillId="0" borderId="0" xfId="0" applyNumberFormat="1" applyFont="1" applyFill="1" applyAlignment="1">
      <alignment horizontal="center" vertical="center"/>
    </xf>
    <xf numFmtId="0" fontId="43" fillId="0" borderId="1" xfId="0" applyFont="1" applyFill="1" applyBorder="1" applyAlignment="1">
      <alignment horizontal="center" vertical="center" shrinkToFit="1"/>
    </xf>
    <xf numFmtId="58" fontId="31" fillId="0" borderId="1" xfId="0" applyNumberFormat="1" applyFont="1" applyFill="1" applyBorder="1" applyAlignment="1" applyProtection="1">
      <alignment horizontal="center" vertical="center" wrapText="1"/>
    </xf>
    <xf numFmtId="58" fontId="44" fillId="0" borderId="1" xfId="0" applyNumberFormat="1" applyFont="1" applyFill="1" applyBorder="1" applyAlignment="1" applyProtection="1">
      <alignment horizontal="center" vertical="center" wrapText="1"/>
    </xf>
    <xf numFmtId="3" fontId="45" fillId="0" borderId="1" xfId="0" applyNumberFormat="1" applyFont="1" applyFill="1" applyBorder="1" applyAlignment="1" applyProtection="1">
      <alignment vertical="center" shrinkToFit="1"/>
    </xf>
    <xf numFmtId="180" fontId="43" fillId="0" borderId="1" xfId="0" applyNumberFormat="1" applyFont="1" applyFill="1" applyBorder="1" applyAlignment="1">
      <alignment vertical="center"/>
    </xf>
    <xf numFmtId="180" fontId="44" fillId="0" borderId="1" xfId="9" applyNumberFormat="1" applyFont="1" applyFill="1" applyBorder="1" applyAlignment="1">
      <alignment vertical="center" shrinkToFit="1"/>
    </xf>
    <xf numFmtId="49" fontId="45" fillId="0" borderId="1" xfId="0" applyNumberFormat="1" applyFont="1" applyFill="1" applyBorder="1" applyAlignment="1" applyProtection="1">
      <alignment horizontal="left" vertical="center" wrapText="1"/>
    </xf>
    <xf numFmtId="180" fontId="43" fillId="0" borderId="1" xfId="0" applyNumberFormat="1" applyFont="1" applyFill="1" applyBorder="1" applyAlignment="1">
      <alignment vertical="center" shrinkToFit="1"/>
    </xf>
    <xf numFmtId="0" fontId="46" fillId="0" borderId="1" xfId="0" applyFont="1" applyFill="1" applyBorder="1" applyAlignment="1">
      <alignment horizontal="center" vertical="center" shrinkToFit="1"/>
    </xf>
    <xf numFmtId="3" fontId="45" fillId="0" borderId="1" xfId="0" applyNumberFormat="1" applyFont="1" applyFill="1" applyBorder="1" applyAlignment="1" applyProtection="1">
      <alignment vertical="center" wrapText="1" shrinkToFit="1"/>
    </xf>
    <xf numFmtId="180" fontId="33" fillId="0" borderId="1" xfId="9" applyNumberFormat="1" applyFont="1" applyFill="1" applyBorder="1" applyAlignment="1">
      <alignment vertical="center" shrinkToFit="1"/>
    </xf>
    <xf numFmtId="0" fontId="41" fillId="0" borderId="1" xfId="0" applyFont="1" applyFill="1" applyBorder="1" applyAlignment="1">
      <alignment vertical="center"/>
    </xf>
    <xf numFmtId="180" fontId="44" fillId="0" borderId="1" xfId="1" applyNumberFormat="1" applyFont="1" applyFill="1" applyBorder="1" applyAlignment="1">
      <alignment vertical="center" shrinkToFit="1"/>
    </xf>
    <xf numFmtId="180" fontId="30" fillId="0" borderId="1" xfId="9" applyNumberFormat="1" applyFont="1" applyFill="1" applyBorder="1" applyAlignment="1">
      <alignment vertical="center" shrinkToFit="1"/>
    </xf>
    <xf numFmtId="0" fontId="46" fillId="0" borderId="1" xfId="0" applyFont="1" applyFill="1" applyBorder="1" applyAlignment="1">
      <alignment horizontal="center" vertical="center"/>
    </xf>
  </cellXfs>
  <cellStyles count="55">
    <cellStyle name="常规" xfId="0" builtinId="0"/>
    <cellStyle name="千位分隔 2 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_10" xfId="10"/>
    <cellStyle name="60% - 强调文字颜色 3" xfId="11" builtinId="40"/>
    <cellStyle name="超链接" xfId="12" builtinId="8"/>
    <cellStyle name="百分比" xfId="13" builtinId="5"/>
    <cellStyle name="常规_35"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常规_1" xfId="42"/>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Sheet7" xfId="53"/>
    <cellStyle name="常规 3"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U45"/>
  <sheetViews>
    <sheetView workbookViewId="0">
      <selection activeCell="J10" sqref="J10"/>
    </sheetView>
  </sheetViews>
  <sheetFormatPr defaultColWidth="9" defaultRowHeight="14.25"/>
  <cols>
    <col min="1" max="1" width="20.125" style="144" customWidth="1"/>
    <col min="2" max="2" width="8.875" style="144" customWidth="1"/>
    <col min="3" max="3" width="7.75" style="144" customWidth="1"/>
    <col min="4" max="4" width="8.875" style="144" customWidth="1"/>
    <col min="5" max="5" width="15.25" style="144" customWidth="1"/>
    <col min="6" max="8" width="9.875" style="144" customWidth="1"/>
    <col min="9" max="177" width="17.5" style="144" customWidth="1"/>
    <col min="178" max="213" width="17.5" style="143" customWidth="1"/>
    <col min="214" max="16356" width="9" style="143"/>
    <col min="16357" max="16384" width="9" style="145"/>
  </cols>
  <sheetData>
    <row r="1" s="143" customFormat="1" ht="18" customHeight="1" spans="1:176">
      <c r="A1" s="144" t="s">
        <v>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144"/>
      <c r="EX1" s="144"/>
      <c r="EY1" s="144"/>
      <c r="EZ1" s="144"/>
      <c r="FA1" s="144"/>
      <c r="FB1" s="144"/>
      <c r="FC1" s="144"/>
      <c r="FD1" s="144"/>
      <c r="FE1" s="144"/>
      <c r="FF1" s="144"/>
      <c r="FG1" s="144"/>
      <c r="FH1" s="144"/>
      <c r="FI1" s="144"/>
      <c r="FJ1" s="144"/>
      <c r="FK1" s="144"/>
      <c r="FL1" s="144"/>
      <c r="FM1" s="144"/>
      <c r="FN1" s="144"/>
      <c r="FO1" s="144"/>
      <c r="FP1" s="144"/>
      <c r="FQ1" s="144"/>
      <c r="FR1" s="144"/>
      <c r="FS1" s="144"/>
      <c r="FT1" s="144"/>
    </row>
    <row r="2" s="144" customFormat="1" ht="21" customHeight="1" spans="1:7">
      <c r="A2" s="146" t="s">
        <v>1</v>
      </c>
      <c r="B2" s="146"/>
      <c r="C2" s="146"/>
      <c r="D2" s="146"/>
      <c r="E2" s="146"/>
      <c r="F2" s="146"/>
      <c r="G2" s="146"/>
    </row>
    <row r="3" s="144" customFormat="1" ht="16" customHeight="1" spans="1:8">
      <c r="A3" s="147"/>
      <c r="B3" s="148"/>
      <c r="C3" s="149"/>
      <c r="D3" s="148"/>
      <c r="H3" s="144" t="s">
        <v>2</v>
      </c>
    </row>
    <row r="4" s="144" customFormat="1" ht="24" customHeight="1" spans="1:8">
      <c r="A4" s="150" t="s">
        <v>3</v>
      </c>
      <c r="B4" s="151" t="s">
        <v>4</v>
      </c>
      <c r="C4" s="152" t="s">
        <v>5</v>
      </c>
      <c r="D4" s="152" t="s">
        <v>6</v>
      </c>
      <c r="E4" s="150" t="s">
        <v>7</v>
      </c>
      <c r="F4" s="151" t="s">
        <v>4</v>
      </c>
      <c r="G4" s="152" t="s">
        <v>5</v>
      </c>
      <c r="H4" s="152" t="s">
        <v>6</v>
      </c>
    </row>
    <row r="5" s="144" customFormat="1" ht="18" customHeight="1" spans="1:8">
      <c r="A5" s="153" t="s">
        <v>8</v>
      </c>
      <c r="B5" s="154">
        <v>86700</v>
      </c>
      <c r="C5" s="154">
        <f>D5-B5</f>
        <v>0</v>
      </c>
      <c r="D5" s="154">
        <v>86700</v>
      </c>
      <c r="E5" s="153" t="s">
        <v>9</v>
      </c>
      <c r="F5" s="155">
        <f>SUM(F6,F29)</f>
        <v>253214</v>
      </c>
      <c r="G5" s="155">
        <f>H5-F5</f>
        <v>-11290</v>
      </c>
      <c r="H5" s="155">
        <f>SUM(H6,H29)</f>
        <v>241924</v>
      </c>
    </row>
    <row r="6" s="144" customFormat="1" ht="18" customHeight="1" spans="1:8">
      <c r="A6" s="153" t="s">
        <v>10</v>
      </c>
      <c r="B6" s="154">
        <f>SUM(B7,B12,B35)</f>
        <v>275093</v>
      </c>
      <c r="C6" s="154">
        <f t="shared" ref="C6:C45" si="0">D6-B6</f>
        <v>10368</v>
      </c>
      <c r="D6" s="154">
        <f>SUM(D7,D12,D35)</f>
        <v>285461</v>
      </c>
      <c r="E6" s="153" t="s">
        <v>11</v>
      </c>
      <c r="F6" s="155">
        <f>SUM(F7,F21,F22,F23,F24,F25,F26,F27,F28)</f>
        <v>234214</v>
      </c>
      <c r="G6" s="155">
        <f t="shared" ref="G6:G45" si="1">H6-F6</f>
        <v>-11290</v>
      </c>
      <c r="H6" s="155">
        <f>SUM(H7,H21,H22,H23,H24,H25,H26,H27,H28)</f>
        <v>222924</v>
      </c>
    </row>
    <row r="7" s="144" customFormat="1" ht="18" customHeight="1" spans="1:8">
      <c r="A7" s="156" t="s">
        <v>12</v>
      </c>
      <c r="B7" s="154">
        <f>SUM(B8:B11)</f>
        <v>7546</v>
      </c>
      <c r="C7" s="154">
        <f t="shared" si="0"/>
        <v>882</v>
      </c>
      <c r="D7" s="154">
        <f>SUM(D8:D11)</f>
        <v>8428</v>
      </c>
      <c r="E7" s="156" t="s">
        <v>13</v>
      </c>
      <c r="F7" s="157">
        <f>SUM(F8:F20)</f>
        <v>173597</v>
      </c>
      <c r="G7" s="155">
        <f t="shared" si="1"/>
        <v>-3315</v>
      </c>
      <c r="H7" s="157">
        <f>SUM(H8:H20)</f>
        <v>170282</v>
      </c>
    </row>
    <row r="8" s="144" customFormat="1" ht="18" customHeight="1" spans="1:8">
      <c r="A8" s="156" t="s">
        <v>14</v>
      </c>
      <c r="B8" s="154">
        <v>670</v>
      </c>
      <c r="C8" s="154">
        <f t="shared" si="0"/>
        <v>0</v>
      </c>
      <c r="D8" s="154">
        <v>670</v>
      </c>
      <c r="E8" s="156" t="s">
        <v>15</v>
      </c>
      <c r="F8" s="154">
        <v>101318</v>
      </c>
      <c r="G8" s="155">
        <f t="shared" si="1"/>
        <v>0</v>
      </c>
      <c r="H8" s="154">
        <v>101318</v>
      </c>
    </row>
    <row r="9" s="144" customFormat="1" ht="18" customHeight="1" spans="1:8">
      <c r="A9" s="156" t="s">
        <v>16</v>
      </c>
      <c r="B9" s="154">
        <v>1771</v>
      </c>
      <c r="C9" s="154">
        <f t="shared" si="0"/>
        <v>0</v>
      </c>
      <c r="D9" s="154">
        <v>1771</v>
      </c>
      <c r="E9" s="156" t="s">
        <v>17</v>
      </c>
      <c r="F9" s="154">
        <v>9221</v>
      </c>
      <c r="G9" s="155">
        <f t="shared" si="1"/>
        <v>-40</v>
      </c>
      <c r="H9" s="154">
        <v>9181</v>
      </c>
    </row>
    <row r="10" s="144" customFormat="1" ht="18" customHeight="1" spans="1:8">
      <c r="A10" s="156" t="s">
        <v>18</v>
      </c>
      <c r="B10" s="154">
        <v>4205</v>
      </c>
      <c r="C10" s="154">
        <f t="shared" si="0"/>
        <v>0</v>
      </c>
      <c r="D10" s="154">
        <v>4205</v>
      </c>
      <c r="E10" s="156" t="s">
        <v>19</v>
      </c>
      <c r="F10" s="154">
        <v>3453</v>
      </c>
      <c r="G10" s="155">
        <f t="shared" si="1"/>
        <v>146</v>
      </c>
      <c r="H10" s="154">
        <v>3599</v>
      </c>
    </row>
    <row r="11" s="144" customFormat="1" ht="18" customHeight="1" spans="1:8">
      <c r="A11" s="156" t="s">
        <v>20</v>
      </c>
      <c r="B11" s="154">
        <v>900</v>
      </c>
      <c r="C11" s="154">
        <f t="shared" si="0"/>
        <v>882</v>
      </c>
      <c r="D11" s="154">
        <f>900+882</f>
        <v>1782</v>
      </c>
      <c r="E11" s="156" t="s">
        <v>21</v>
      </c>
      <c r="F11" s="154">
        <v>2986</v>
      </c>
      <c r="G11" s="155">
        <f t="shared" si="1"/>
        <v>174</v>
      </c>
      <c r="H11" s="154">
        <v>3160</v>
      </c>
    </row>
    <row r="12" s="144" customFormat="1" ht="18" customHeight="1" spans="1:8">
      <c r="A12" s="156" t="s">
        <v>22</v>
      </c>
      <c r="B12" s="154">
        <f>SUM(B13:B34)</f>
        <v>202547</v>
      </c>
      <c r="C12" s="154">
        <f t="shared" si="0"/>
        <v>35634</v>
      </c>
      <c r="D12" s="154">
        <f>SUM(D13:D34)</f>
        <v>238181</v>
      </c>
      <c r="E12" s="156" t="s">
        <v>23</v>
      </c>
      <c r="F12" s="154">
        <v>11385</v>
      </c>
      <c r="G12" s="155">
        <f t="shared" si="1"/>
        <v>-44</v>
      </c>
      <c r="H12" s="154">
        <v>11341</v>
      </c>
    </row>
    <row r="13" s="144" customFormat="1" ht="18" customHeight="1" spans="1:8">
      <c r="A13" s="156" t="s">
        <v>24</v>
      </c>
      <c r="B13" s="154">
        <v>4099</v>
      </c>
      <c r="C13" s="154">
        <f t="shared" si="0"/>
        <v>0</v>
      </c>
      <c r="D13" s="154">
        <v>4099</v>
      </c>
      <c r="E13" s="156" t="s">
        <v>25</v>
      </c>
      <c r="F13" s="154">
        <v>15499</v>
      </c>
      <c r="G13" s="155">
        <f t="shared" si="1"/>
        <v>71</v>
      </c>
      <c r="H13" s="154">
        <v>15570</v>
      </c>
    </row>
    <row r="14" s="144" customFormat="1" ht="24" customHeight="1" spans="1:8">
      <c r="A14" s="156" t="s">
        <v>26</v>
      </c>
      <c r="B14" s="154">
        <v>59121</v>
      </c>
      <c r="C14" s="154">
        <f t="shared" si="0"/>
        <v>-1025</v>
      </c>
      <c r="D14" s="154">
        <v>58096</v>
      </c>
      <c r="E14" s="156" t="s">
        <v>27</v>
      </c>
      <c r="F14" s="154">
        <v>6300</v>
      </c>
      <c r="G14" s="155">
        <f t="shared" si="1"/>
        <v>159</v>
      </c>
      <c r="H14" s="154">
        <v>6459</v>
      </c>
    </row>
    <row r="15" s="144" customFormat="1" ht="27" customHeight="1" spans="1:8">
      <c r="A15" s="156" t="s">
        <v>28</v>
      </c>
      <c r="B15" s="154">
        <v>4713</v>
      </c>
      <c r="C15" s="154">
        <f t="shared" si="0"/>
        <v>15587</v>
      </c>
      <c r="D15" s="154">
        <v>20300</v>
      </c>
      <c r="E15" s="156" t="s">
        <v>29</v>
      </c>
      <c r="F15" s="154">
        <v>4671</v>
      </c>
      <c r="G15" s="155">
        <f t="shared" si="1"/>
        <v>-1656</v>
      </c>
      <c r="H15" s="154">
        <v>3015</v>
      </c>
    </row>
    <row r="16" s="144" customFormat="1" ht="18" customHeight="1" spans="1:8">
      <c r="A16" s="156" t="s">
        <v>30</v>
      </c>
      <c r="B16" s="154">
        <v>6593</v>
      </c>
      <c r="C16" s="154">
        <f t="shared" si="0"/>
        <v>852</v>
      </c>
      <c r="D16" s="154">
        <f>2347+5078+20</f>
        <v>7445</v>
      </c>
      <c r="E16" s="156" t="s">
        <v>31</v>
      </c>
      <c r="F16" s="154">
        <v>12301</v>
      </c>
      <c r="G16" s="155">
        <f t="shared" si="1"/>
        <v>0</v>
      </c>
      <c r="H16" s="154">
        <v>12301</v>
      </c>
    </row>
    <row r="17" s="144" customFormat="1" ht="26" customHeight="1" spans="1:8">
      <c r="A17" s="156" t="s">
        <v>32</v>
      </c>
      <c r="B17" s="154">
        <v>1713</v>
      </c>
      <c r="C17" s="154">
        <f t="shared" si="0"/>
        <v>-1447</v>
      </c>
      <c r="D17" s="154">
        <v>266</v>
      </c>
      <c r="E17" s="158" t="s">
        <v>33</v>
      </c>
      <c r="F17" s="154">
        <v>204</v>
      </c>
      <c r="G17" s="155">
        <f t="shared" si="1"/>
        <v>0</v>
      </c>
      <c r="H17" s="154">
        <v>204</v>
      </c>
    </row>
    <row r="18" s="144" customFormat="1" ht="18" customHeight="1" spans="1:8">
      <c r="A18" s="156" t="s">
        <v>34</v>
      </c>
      <c r="B18" s="154">
        <v>1737</v>
      </c>
      <c r="C18" s="154">
        <f t="shared" si="0"/>
        <v>128</v>
      </c>
      <c r="D18" s="154">
        <v>1865</v>
      </c>
      <c r="E18" s="153" t="s">
        <v>35</v>
      </c>
      <c r="F18" s="154">
        <v>1865</v>
      </c>
      <c r="G18" s="155">
        <f t="shared" si="1"/>
        <v>-21</v>
      </c>
      <c r="H18" s="154">
        <v>1844</v>
      </c>
    </row>
    <row r="19" s="144" customFormat="1" ht="23" customHeight="1" spans="1:8">
      <c r="A19" s="156" t="s">
        <v>36</v>
      </c>
      <c r="B19" s="154">
        <v>3477</v>
      </c>
      <c r="C19" s="154">
        <f t="shared" si="0"/>
        <v>-1506</v>
      </c>
      <c r="D19" s="154">
        <f>3286-930-170-215</f>
        <v>1971</v>
      </c>
      <c r="E19" s="159" t="s">
        <v>37</v>
      </c>
      <c r="F19" s="154">
        <v>4000</v>
      </c>
      <c r="G19" s="155">
        <f t="shared" si="1"/>
        <v>-1900</v>
      </c>
      <c r="H19" s="154">
        <v>2100</v>
      </c>
    </row>
    <row r="20" s="144" customFormat="1" ht="27" customHeight="1" spans="1:8">
      <c r="A20" s="156" t="s">
        <v>38</v>
      </c>
      <c r="B20" s="154">
        <v>16125</v>
      </c>
      <c r="C20" s="154">
        <f t="shared" si="0"/>
        <v>766</v>
      </c>
      <c r="D20" s="154">
        <f>16011+880</f>
        <v>16891</v>
      </c>
      <c r="E20" s="156" t="s">
        <v>39</v>
      </c>
      <c r="F20" s="154">
        <v>394</v>
      </c>
      <c r="G20" s="155">
        <f t="shared" si="1"/>
        <v>-204</v>
      </c>
      <c r="H20" s="154">
        <v>190</v>
      </c>
    </row>
    <row r="21" s="144" customFormat="1" ht="18" customHeight="1" spans="1:8">
      <c r="A21" s="156" t="s">
        <v>40</v>
      </c>
      <c r="B21" s="154">
        <v>2050</v>
      </c>
      <c r="C21" s="154">
        <f t="shared" si="0"/>
        <v>700</v>
      </c>
      <c r="D21" s="154">
        <f>2050+700</f>
        <v>2750</v>
      </c>
      <c r="E21" s="156" t="s">
        <v>41</v>
      </c>
      <c r="F21" s="154">
        <f>14522+160</f>
        <v>14682</v>
      </c>
      <c r="G21" s="155">
        <f t="shared" si="1"/>
        <v>-185</v>
      </c>
      <c r="H21" s="154">
        <v>14497</v>
      </c>
    </row>
    <row r="22" s="144" customFormat="1" ht="18" customHeight="1" spans="1:8">
      <c r="A22" s="156" t="s">
        <v>42</v>
      </c>
      <c r="B22" s="154">
        <v>8643</v>
      </c>
      <c r="C22" s="154">
        <f t="shared" si="0"/>
        <v>-652</v>
      </c>
      <c r="D22" s="154">
        <v>7991</v>
      </c>
      <c r="E22" s="156" t="s">
        <v>43</v>
      </c>
      <c r="F22" s="154">
        <f>6934+1780</f>
        <v>8714</v>
      </c>
      <c r="G22" s="155">
        <f t="shared" si="1"/>
        <v>72</v>
      </c>
      <c r="H22" s="154">
        <v>8786</v>
      </c>
    </row>
    <row r="23" s="144" customFormat="1" ht="18" customHeight="1" spans="1:8">
      <c r="A23" s="156" t="s">
        <v>44</v>
      </c>
      <c r="B23" s="154">
        <v>1171</v>
      </c>
      <c r="C23" s="154">
        <f t="shared" si="0"/>
        <v>223</v>
      </c>
      <c r="D23" s="154">
        <v>1394</v>
      </c>
      <c r="E23" s="156" t="s">
        <v>45</v>
      </c>
      <c r="F23" s="154">
        <v>2642</v>
      </c>
      <c r="G23" s="155">
        <f t="shared" si="1"/>
        <v>-2642</v>
      </c>
      <c r="H23" s="154"/>
    </row>
    <row r="24" s="144" customFormat="1" ht="18" customHeight="1" spans="1:8">
      <c r="A24" s="156" t="s">
        <v>46</v>
      </c>
      <c r="B24" s="154">
        <v>25440</v>
      </c>
      <c r="C24" s="154">
        <f t="shared" si="0"/>
        <v>20428</v>
      </c>
      <c r="D24" s="154">
        <f>43951+1917</f>
        <v>45868</v>
      </c>
      <c r="E24" s="156" t="s">
        <v>47</v>
      </c>
      <c r="F24" s="154">
        <v>7228</v>
      </c>
      <c r="G24" s="155">
        <f t="shared" si="1"/>
        <v>1222</v>
      </c>
      <c r="H24" s="154">
        <v>8450</v>
      </c>
    </row>
    <row r="25" s="144" customFormat="1" ht="18" customHeight="1" spans="1:8">
      <c r="A25" s="156" t="s">
        <v>48</v>
      </c>
      <c r="B25" s="154">
        <v>76</v>
      </c>
      <c r="C25" s="154">
        <f t="shared" si="0"/>
        <v>278</v>
      </c>
      <c r="D25" s="154">
        <v>354</v>
      </c>
      <c r="E25" s="156" t="s">
        <v>49</v>
      </c>
      <c r="F25" s="154">
        <v>8901</v>
      </c>
      <c r="G25" s="155">
        <f t="shared" si="1"/>
        <v>-106</v>
      </c>
      <c r="H25" s="154">
        <v>8795</v>
      </c>
    </row>
    <row r="26" s="144" customFormat="1" ht="26" customHeight="1" spans="1:8">
      <c r="A26" s="156" t="s">
        <v>50</v>
      </c>
      <c r="B26" s="154">
        <v>17865</v>
      </c>
      <c r="C26" s="154">
        <f t="shared" si="0"/>
        <v>3023</v>
      </c>
      <c r="D26" s="154">
        <v>20888</v>
      </c>
      <c r="E26" s="156" t="s">
        <v>51</v>
      </c>
      <c r="F26" s="154">
        <v>3290</v>
      </c>
      <c r="G26" s="155">
        <f t="shared" si="1"/>
        <v>-276</v>
      </c>
      <c r="H26" s="154">
        <f>3290-276</f>
        <v>3014</v>
      </c>
    </row>
    <row r="27" s="144" customFormat="1" ht="18" customHeight="1" spans="1:8">
      <c r="A27" s="156" t="s">
        <v>52</v>
      </c>
      <c r="B27" s="154">
        <v>24319</v>
      </c>
      <c r="C27" s="154">
        <f t="shared" si="0"/>
        <v>3773</v>
      </c>
      <c r="D27" s="154">
        <f>7959+144+19989</f>
        <v>28092</v>
      </c>
      <c r="E27" s="156" t="s">
        <v>53</v>
      </c>
      <c r="F27" s="154">
        <f>5330+1830</f>
        <v>7160</v>
      </c>
      <c r="G27" s="155">
        <f t="shared" si="1"/>
        <v>-4160</v>
      </c>
      <c r="H27" s="154">
        <v>3000</v>
      </c>
    </row>
    <row r="28" s="144" customFormat="1" ht="18" customHeight="1" spans="1:8">
      <c r="A28" s="156" t="s">
        <v>54</v>
      </c>
      <c r="B28" s="154">
        <v>2256</v>
      </c>
      <c r="C28" s="154">
        <f t="shared" si="0"/>
        <v>2310</v>
      </c>
      <c r="D28" s="154">
        <v>4566</v>
      </c>
      <c r="E28" s="156" t="s">
        <v>55</v>
      </c>
      <c r="F28" s="154">
        <v>8000</v>
      </c>
      <c r="G28" s="155">
        <f t="shared" si="1"/>
        <v>-1900</v>
      </c>
      <c r="H28" s="154">
        <v>6100</v>
      </c>
    </row>
    <row r="29" s="144" customFormat="1" ht="18" customHeight="1" spans="1:8">
      <c r="A29" s="156" t="s">
        <v>56</v>
      </c>
      <c r="B29" s="154">
        <v>10791</v>
      </c>
      <c r="C29" s="154">
        <f t="shared" si="0"/>
        <v>2021</v>
      </c>
      <c r="D29" s="154">
        <v>12812</v>
      </c>
      <c r="E29" s="156" t="s">
        <v>57</v>
      </c>
      <c r="F29" s="160">
        <f>F30</f>
        <v>19000</v>
      </c>
      <c r="G29" s="155">
        <f t="shared" si="1"/>
        <v>0</v>
      </c>
      <c r="H29" s="160">
        <f>H30</f>
        <v>19000</v>
      </c>
    </row>
    <row r="30" s="144" customFormat="1" ht="18" customHeight="1" spans="1:8">
      <c r="A30" s="156" t="s">
        <v>58</v>
      </c>
      <c r="B30" s="154">
        <v>10</v>
      </c>
      <c r="C30" s="154">
        <f t="shared" si="0"/>
        <v>623</v>
      </c>
      <c r="D30" s="154">
        <v>633</v>
      </c>
      <c r="E30" s="158" t="s">
        <v>59</v>
      </c>
      <c r="F30" s="154">
        <v>19000</v>
      </c>
      <c r="G30" s="155">
        <f t="shared" si="1"/>
        <v>0</v>
      </c>
      <c r="H30" s="154">
        <v>19000</v>
      </c>
    </row>
    <row r="31" s="144" customFormat="1" ht="18" customHeight="1" spans="1:8">
      <c r="A31" s="156" t="s">
        <v>60</v>
      </c>
      <c r="B31" s="154">
        <v>11876</v>
      </c>
      <c r="C31" s="154">
        <f t="shared" si="0"/>
        <v>-10407</v>
      </c>
      <c r="D31" s="154">
        <v>1469</v>
      </c>
      <c r="E31" s="153" t="s">
        <v>61</v>
      </c>
      <c r="F31" s="160">
        <f>SUM(F32:F33)</f>
        <v>171579</v>
      </c>
      <c r="G31" s="155">
        <f t="shared" si="1"/>
        <v>2790</v>
      </c>
      <c r="H31" s="160">
        <f>SUM(H32:H33)</f>
        <v>174369</v>
      </c>
    </row>
    <row r="32" s="144" customFormat="1" ht="18" customHeight="1" spans="1:8">
      <c r="A32" s="156" t="s">
        <v>62</v>
      </c>
      <c r="B32" s="154"/>
      <c r="C32" s="154">
        <f t="shared" si="0"/>
        <v>100</v>
      </c>
      <c r="D32" s="154">
        <v>100</v>
      </c>
      <c r="E32" s="159" t="s">
        <v>63</v>
      </c>
      <c r="F32" s="154">
        <v>65000</v>
      </c>
      <c r="G32" s="155">
        <f t="shared" si="1"/>
        <v>-26148</v>
      </c>
      <c r="H32" s="154">
        <v>38852</v>
      </c>
    </row>
    <row r="33" s="144" customFormat="1" ht="18" customHeight="1" spans="1:8">
      <c r="A33" s="156" t="s">
        <v>64</v>
      </c>
      <c r="B33" s="154">
        <v>350</v>
      </c>
      <c r="C33" s="154">
        <f t="shared" si="0"/>
        <v>-350</v>
      </c>
      <c r="D33" s="154">
        <v>0</v>
      </c>
      <c r="E33" s="156" t="s">
        <v>65</v>
      </c>
      <c r="F33" s="154">
        <v>106579</v>
      </c>
      <c r="G33" s="155">
        <f t="shared" si="1"/>
        <v>28938</v>
      </c>
      <c r="H33" s="154">
        <v>135517</v>
      </c>
    </row>
    <row r="34" s="144" customFormat="1" ht="18" customHeight="1" spans="1:8">
      <c r="A34" s="156" t="s">
        <v>66</v>
      </c>
      <c r="B34" s="154">
        <v>122</v>
      </c>
      <c r="C34" s="154">
        <f t="shared" si="0"/>
        <v>209</v>
      </c>
      <c r="D34" s="154">
        <f>122+209</f>
        <v>331</v>
      </c>
      <c r="E34" s="156" t="s">
        <v>67</v>
      </c>
      <c r="F34" s="154"/>
      <c r="G34" s="155">
        <f t="shared" si="1"/>
        <v>600</v>
      </c>
      <c r="H34" s="154">
        <v>600</v>
      </c>
    </row>
    <row r="35" s="144" customFormat="1" ht="18" customHeight="1" spans="1:8">
      <c r="A35" s="156" t="s">
        <v>68</v>
      </c>
      <c r="B35" s="154">
        <v>65000</v>
      </c>
      <c r="C35" s="154">
        <f t="shared" si="0"/>
        <v>-26148</v>
      </c>
      <c r="D35" s="154">
        <v>38852</v>
      </c>
      <c r="E35" s="156" t="s">
        <v>69</v>
      </c>
      <c r="F35" s="154"/>
      <c r="G35" s="155">
        <f t="shared" si="1"/>
        <v>868</v>
      </c>
      <c r="H35" s="154">
        <v>868</v>
      </c>
    </row>
    <row r="36" s="144" customFormat="1" ht="18" customHeight="1" spans="1:8">
      <c r="A36" s="153" t="s">
        <v>70</v>
      </c>
      <c r="B36" s="161">
        <v>607</v>
      </c>
      <c r="C36" s="154">
        <f t="shared" si="0"/>
        <v>0</v>
      </c>
      <c r="D36" s="161">
        <v>607</v>
      </c>
      <c r="E36" s="156" t="s">
        <v>71</v>
      </c>
      <c r="F36" s="154">
        <v>607</v>
      </c>
      <c r="G36" s="155">
        <f t="shared" si="1"/>
        <v>0</v>
      </c>
      <c r="H36" s="154">
        <v>607</v>
      </c>
    </row>
    <row r="37" s="144" customFormat="1" ht="18" customHeight="1" spans="1:8">
      <c r="A37" s="153" t="s">
        <v>72</v>
      </c>
      <c r="B37" s="161">
        <f>SUM(B38:B40)</f>
        <v>63000</v>
      </c>
      <c r="C37" s="154">
        <f t="shared" si="0"/>
        <v>-18000</v>
      </c>
      <c r="D37" s="161">
        <f>SUM(D38:D40)</f>
        <v>45000</v>
      </c>
      <c r="E37" s="156" t="s">
        <v>73</v>
      </c>
      <c r="F37" s="162">
        <f>SUM(F5,F31,F34,F35,F36)</f>
        <v>425400</v>
      </c>
      <c r="G37" s="155">
        <f t="shared" si="1"/>
        <v>-7032</v>
      </c>
      <c r="H37" s="162">
        <f>SUM(H5,H31,H34,H35,H36)</f>
        <v>418368</v>
      </c>
    </row>
    <row r="38" s="144" customFormat="1" ht="18" customHeight="1" spans="1:8">
      <c r="A38" s="156" t="s">
        <v>74</v>
      </c>
      <c r="B38" s="161">
        <v>50000</v>
      </c>
      <c r="C38" s="154">
        <f t="shared" si="0"/>
        <v>-38000</v>
      </c>
      <c r="D38" s="161">
        <v>12000</v>
      </c>
      <c r="E38" s="156" t="s">
        <v>75</v>
      </c>
      <c r="F38" s="160">
        <f>SUM(F37-F29-F35)</f>
        <v>406400</v>
      </c>
      <c r="G38" s="155">
        <f t="shared" si="1"/>
        <v>-7900</v>
      </c>
      <c r="H38" s="160">
        <f>SUM(H37-H29-H35)</f>
        <v>398500</v>
      </c>
    </row>
    <row r="39" s="144" customFormat="1" ht="18" customHeight="1" spans="1:8">
      <c r="A39" s="156" t="s">
        <v>76</v>
      </c>
      <c r="B39" s="161"/>
      <c r="C39" s="154">
        <f t="shared" si="0"/>
        <v>0</v>
      </c>
      <c r="D39" s="161"/>
      <c r="E39" s="156" t="s">
        <v>77</v>
      </c>
      <c r="F39" s="163">
        <f>B45-F37-F42</f>
        <v>0</v>
      </c>
      <c r="G39" s="155">
        <f t="shared" si="1"/>
        <v>0</v>
      </c>
      <c r="H39" s="154">
        <f>D45-H38-H42-H29-H35</f>
        <v>0</v>
      </c>
    </row>
    <row r="40" s="144" customFormat="1" ht="18" customHeight="1" spans="1:8">
      <c r="A40" s="156" t="s">
        <v>78</v>
      </c>
      <c r="B40" s="161">
        <v>13000</v>
      </c>
      <c r="C40" s="154">
        <f t="shared" si="0"/>
        <v>20000</v>
      </c>
      <c r="D40" s="161">
        <v>33000</v>
      </c>
      <c r="E40" s="156" t="s">
        <v>79</v>
      </c>
      <c r="F40" s="154"/>
      <c r="G40" s="155">
        <f t="shared" si="1"/>
        <v>0</v>
      </c>
      <c r="H40" s="154">
        <v>0</v>
      </c>
    </row>
    <row r="41" s="144" customFormat="1" ht="18" customHeight="1" spans="1:8">
      <c r="A41" s="153" t="s">
        <v>80</v>
      </c>
      <c r="B41" s="161"/>
      <c r="C41" s="154">
        <f t="shared" si="0"/>
        <v>0</v>
      </c>
      <c r="D41" s="161"/>
      <c r="E41" s="156" t="s">
        <v>81</v>
      </c>
      <c r="F41" s="154">
        <f>F39-F40</f>
        <v>0</v>
      </c>
      <c r="G41" s="155">
        <f t="shared" si="1"/>
        <v>0</v>
      </c>
      <c r="H41" s="154"/>
    </row>
    <row r="42" s="144" customFormat="1" ht="18" customHeight="1" spans="1:8">
      <c r="A42" s="153" t="s">
        <v>82</v>
      </c>
      <c r="B42" s="161">
        <f>SUM(B43:B44)</f>
        <v>19055</v>
      </c>
      <c r="C42" s="154">
        <f t="shared" si="0"/>
        <v>600</v>
      </c>
      <c r="D42" s="161">
        <f>SUM(D43:D44)</f>
        <v>19655</v>
      </c>
      <c r="E42" s="156" t="s">
        <v>83</v>
      </c>
      <c r="F42" s="154">
        <v>19055</v>
      </c>
      <c r="G42" s="155">
        <f t="shared" si="1"/>
        <v>0</v>
      </c>
      <c r="H42" s="154">
        <v>19055</v>
      </c>
    </row>
    <row r="43" s="144" customFormat="1" ht="18" customHeight="1" spans="1:8">
      <c r="A43" s="156" t="s">
        <v>84</v>
      </c>
      <c r="B43" s="161"/>
      <c r="C43" s="154">
        <f t="shared" si="0"/>
        <v>600</v>
      </c>
      <c r="D43" s="161">
        <v>600</v>
      </c>
      <c r="E43" s="158"/>
      <c r="F43" s="154"/>
      <c r="G43" s="155">
        <f t="shared" si="1"/>
        <v>0</v>
      </c>
      <c r="H43" s="154"/>
    </row>
    <row r="44" s="144" customFormat="1" ht="18" customHeight="1" spans="1:8">
      <c r="A44" s="156" t="s">
        <v>85</v>
      </c>
      <c r="B44" s="161">
        <v>19055</v>
      </c>
      <c r="C44" s="154">
        <f t="shared" si="0"/>
        <v>0</v>
      </c>
      <c r="D44" s="161">
        <v>19055</v>
      </c>
      <c r="E44" s="153"/>
      <c r="F44" s="154"/>
      <c r="G44" s="155">
        <f t="shared" si="1"/>
        <v>0</v>
      </c>
      <c r="H44" s="154"/>
    </row>
    <row r="45" s="143" customFormat="1" ht="18" customHeight="1" spans="1:177">
      <c r="A45" s="164" t="s">
        <v>86</v>
      </c>
      <c r="B45" s="161">
        <f>SUM(B5,B6,B36,B37,B41,B42)</f>
        <v>444455</v>
      </c>
      <c r="C45" s="154">
        <f t="shared" si="0"/>
        <v>-7032</v>
      </c>
      <c r="D45" s="161">
        <f>SUM(D5,D6,D36,D37,D41,D42)</f>
        <v>437423</v>
      </c>
      <c r="E45" s="153" t="s">
        <v>87</v>
      </c>
      <c r="F45" s="160">
        <f>F37+F42</f>
        <v>444455</v>
      </c>
      <c r="G45" s="155">
        <f t="shared" si="1"/>
        <v>-7032</v>
      </c>
      <c r="H45" s="160">
        <f>H37+H42</f>
        <v>437423</v>
      </c>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4"/>
      <c r="BR45" s="144"/>
      <c r="BS45" s="144"/>
      <c r="BT45" s="144"/>
      <c r="BU45" s="144"/>
      <c r="BV45" s="144"/>
      <c r="BW45" s="144"/>
      <c r="BX45" s="144"/>
      <c r="BY45" s="144"/>
      <c r="BZ45" s="144"/>
      <c r="CA45" s="144"/>
      <c r="CB45" s="144"/>
      <c r="CC45" s="144"/>
      <c r="CD45" s="144"/>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c r="DC45" s="144"/>
      <c r="DD45" s="144"/>
      <c r="DE45" s="144"/>
      <c r="DF45" s="144"/>
      <c r="DG45" s="144"/>
      <c r="DH45" s="144"/>
      <c r="DI45" s="144"/>
      <c r="DJ45" s="144"/>
      <c r="DK45" s="144"/>
      <c r="DL45" s="144"/>
      <c r="DM45" s="144"/>
      <c r="DN45" s="144"/>
      <c r="DO45" s="144"/>
      <c r="DP45" s="144"/>
      <c r="DQ45" s="144"/>
      <c r="DR45" s="144"/>
      <c r="DS45" s="144"/>
      <c r="DT45" s="144"/>
      <c r="DU45" s="144"/>
      <c r="DV45" s="144"/>
      <c r="DW45" s="144"/>
      <c r="DX45" s="144"/>
      <c r="DY45" s="144"/>
      <c r="DZ45" s="144"/>
      <c r="EA45" s="144"/>
      <c r="EB45" s="144"/>
      <c r="EC45" s="144"/>
      <c r="ED45" s="144"/>
      <c r="EE45" s="144"/>
      <c r="EF45" s="144"/>
      <c r="EG45" s="144"/>
      <c r="EH45" s="144"/>
      <c r="EI45" s="144"/>
      <c r="EJ45" s="144"/>
      <c r="EK45" s="144"/>
      <c r="EL45" s="144"/>
      <c r="EM45" s="144"/>
      <c r="EN45" s="144"/>
      <c r="EO45" s="144"/>
      <c r="EP45" s="144"/>
      <c r="EQ45" s="144"/>
      <c r="ER45" s="144"/>
      <c r="ES45" s="144"/>
      <c r="ET45" s="144"/>
      <c r="EU45" s="144"/>
      <c r="EV45" s="144"/>
      <c r="EW45" s="144"/>
      <c r="EX45" s="144"/>
      <c r="EY45" s="144"/>
      <c r="EZ45" s="144"/>
      <c r="FA45" s="144"/>
      <c r="FB45" s="144"/>
      <c r="FC45" s="144"/>
      <c r="FD45" s="144"/>
      <c r="FE45" s="144"/>
      <c r="FF45" s="144"/>
      <c r="FG45" s="144"/>
      <c r="FH45" s="144"/>
      <c r="FI45" s="144"/>
      <c r="FJ45" s="144"/>
      <c r="FK45" s="144"/>
      <c r="FL45" s="144"/>
      <c r="FM45" s="144"/>
      <c r="FN45" s="144"/>
      <c r="FO45" s="144"/>
      <c r="FP45" s="144"/>
      <c r="FQ45" s="144"/>
      <c r="FR45" s="144"/>
      <c r="FS45" s="144"/>
      <c r="FT45" s="144"/>
      <c r="FU45" s="144"/>
    </row>
  </sheetData>
  <mergeCells count="1">
    <mergeCell ref="A2:F2"/>
  </mergeCells>
  <pageMargins left="0.700694444444445" right="0.700694444444445" top="0.751388888888889" bottom="0.751388888888889" header="0.298611111111111" footer="0.298611111111111"/>
  <pageSetup paperSize="9" scale="82" orientation="portrait"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7"/>
  <sheetViews>
    <sheetView showZeros="0" workbookViewId="0">
      <selection activeCell="B22" sqref="B22"/>
    </sheetView>
  </sheetViews>
  <sheetFormatPr defaultColWidth="9" defaultRowHeight="13.5" customHeight="1" outlineLevelCol="3"/>
  <cols>
    <col min="1" max="1" width="35.975" style="96" customWidth="1"/>
    <col min="2" max="2" width="14.275" style="96" customWidth="1"/>
    <col min="3" max="3" width="11.875" style="96" customWidth="1"/>
    <col min="4" max="4" width="14.275" style="96" customWidth="1"/>
    <col min="5" max="178" width="9" style="78" customWidth="1"/>
    <col min="179" max="16326" width="9" style="78"/>
  </cols>
  <sheetData>
    <row r="1" s="114" customFormat="1" ht="16" customHeight="1" spans="1:4">
      <c r="A1" s="127" t="s">
        <v>88</v>
      </c>
      <c r="B1" s="127"/>
      <c r="C1" s="127"/>
      <c r="D1" s="127"/>
    </row>
    <row r="2" s="115" customFormat="1" ht="22" customHeight="1" spans="1:4">
      <c r="A2" s="81" t="s">
        <v>89</v>
      </c>
      <c r="B2" s="81"/>
      <c r="C2" s="81"/>
      <c r="D2" s="81"/>
    </row>
    <row r="3" s="78" customFormat="1" ht="18" customHeight="1" spans="1:4">
      <c r="A3" s="128"/>
      <c r="B3" s="128"/>
      <c r="C3" s="128"/>
      <c r="D3" s="129" t="s">
        <v>2</v>
      </c>
    </row>
    <row r="4" s="78" customFormat="1" ht="28" customHeight="1" spans="1:4">
      <c r="A4" s="87" t="s">
        <v>90</v>
      </c>
      <c r="B4" s="87" t="s">
        <v>91</v>
      </c>
      <c r="C4" s="88" t="s">
        <v>5</v>
      </c>
      <c r="D4" s="88" t="s">
        <v>6</v>
      </c>
    </row>
    <row r="5" s="78" customFormat="1" ht="17" customHeight="1" spans="1:4">
      <c r="A5" s="121" t="s">
        <v>92</v>
      </c>
      <c r="B5" s="131">
        <f>SUM(B6:B20)</f>
        <v>56700</v>
      </c>
      <c r="C5" s="131">
        <f>D5-B5</f>
        <v>-1200</v>
      </c>
      <c r="D5" s="131">
        <f>SUM(D6:D20)</f>
        <v>55500</v>
      </c>
    </row>
    <row r="6" s="78" customFormat="1" ht="17" customHeight="1" spans="1:4">
      <c r="A6" s="121" t="s">
        <v>93</v>
      </c>
      <c r="B6" s="131">
        <v>21000</v>
      </c>
      <c r="C6" s="131">
        <f>D6-B6</f>
        <v>-170</v>
      </c>
      <c r="D6" s="131">
        <v>20830</v>
      </c>
    </row>
    <row r="7" s="78" customFormat="1" ht="17" customHeight="1" spans="1:4">
      <c r="A7" s="121" t="s">
        <v>94</v>
      </c>
      <c r="B7" s="131">
        <v>2900</v>
      </c>
      <c r="C7" s="131">
        <f>D7-B7</f>
        <v>-200</v>
      </c>
      <c r="D7" s="131">
        <v>2700</v>
      </c>
    </row>
    <row r="8" s="78" customFormat="1" ht="17" customHeight="1" spans="1:4">
      <c r="A8" s="121" t="s">
        <v>95</v>
      </c>
      <c r="B8" s="131">
        <v>750</v>
      </c>
      <c r="C8" s="131">
        <f t="shared" ref="C8:C27" si="0">D8-B8</f>
        <v>-240</v>
      </c>
      <c r="D8" s="131">
        <v>510</v>
      </c>
    </row>
    <row r="9" s="78" customFormat="1" ht="17" customHeight="1" spans="1:4">
      <c r="A9" s="121" t="s">
        <v>96</v>
      </c>
      <c r="B9" s="131">
        <v>3450</v>
      </c>
      <c r="C9" s="131">
        <f t="shared" si="0"/>
        <v>-985</v>
      </c>
      <c r="D9" s="131">
        <v>2465</v>
      </c>
    </row>
    <row r="10" s="78" customFormat="1" ht="17" customHeight="1" spans="1:4">
      <c r="A10" s="121" t="s">
        <v>97</v>
      </c>
      <c r="B10" s="131">
        <v>1900</v>
      </c>
      <c r="C10" s="131">
        <f t="shared" si="0"/>
        <v>56</v>
      </c>
      <c r="D10" s="131">
        <v>1956</v>
      </c>
    </row>
    <row r="11" s="78" customFormat="1" ht="17" customHeight="1" spans="1:4">
      <c r="A11" s="121" t="s">
        <v>98</v>
      </c>
      <c r="B11" s="131">
        <v>980</v>
      </c>
      <c r="C11" s="131">
        <f t="shared" si="0"/>
        <v>-129</v>
      </c>
      <c r="D11" s="131">
        <v>851</v>
      </c>
    </row>
    <row r="12" s="78" customFormat="1" ht="17" customHeight="1" spans="1:4">
      <c r="A12" s="121" t="s">
        <v>99</v>
      </c>
      <c r="B12" s="131">
        <v>660</v>
      </c>
      <c r="C12" s="131">
        <f t="shared" si="0"/>
        <v>460</v>
      </c>
      <c r="D12" s="131">
        <v>1120</v>
      </c>
    </row>
    <row r="13" s="78" customFormat="1" ht="17" customHeight="1" spans="1:4">
      <c r="A13" s="121" t="s">
        <v>100</v>
      </c>
      <c r="B13" s="131">
        <v>750</v>
      </c>
      <c r="C13" s="131">
        <f t="shared" si="0"/>
        <v>-150</v>
      </c>
      <c r="D13" s="131">
        <v>600</v>
      </c>
    </row>
    <row r="14" s="78" customFormat="1" ht="17" customHeight="1" spans="1:4">
      <c r="A14" s="121" t="s">
        <v>101</v>
      </c>
      <c r="B14" s="131">
        <v>1600</v>
      </c>
      <c r="C14" s="131">
        <f t="shared" si="0"/>
        <v>1080</v>
      </c>
      <c r="D14" s="131">
        <v>2680</v>
      </c>
    </row>
    <row r="15" s="78" customFormat="1" ht="17" customHeight="1" spans="1:4">
      <c r="A15" s="121" t="s">
        <v>102</v>
      </c>
      <c r="B15" s="131">
        <v>1400</v>
      </c>
      <c r="C15" s="131">
        <f t="shared" si="0"/>
        <v>128</v>
      </c>
      <c r="D15" s="131">
        <v>1528</v>
      </c>
    </row>
    <row r="16" s="78" customFormat="1" ht="17" customHeight="1" spans="1:4">
      <c r="A16" s="121" t="s">
        <v>103</v>
      </c>
      <c r="B16" s="131">
        <v>6400</v>
      </c>
      <c r="C16" s="131">
        <f t="shared" si="0"/>
        <v>-600</v>
      </c>
      <c r="D16" s="131">
        <v>5800</v>
      </c>
    </row>
    <row r="17" s="78" customFormat="1" ht="17" customHeight="1" spans="1:4">
      <c r="A17" s="121" t="s">
        <v>104</v>
      </c>
      <c r="B17" s="131">
        <v>4000</v>
      </c>
      <c r="C17" s="131">
        <f t="shared" si="0"/>
        <v>-220</v>
      </c>
      <c r="D17" s="131">
        <v>3780</v>
      </c>
    </row>
    <row r="18" s="78" customFormat="1" ht="17" customHeight="1" spans="1:4">
      <c r="A18" s="121" t="s">
        <v>105</v>
      </c>
      <c r="B18" s="131">
        <v>10400</v>
      </c>
      <c r="C18" s="131">
        <f t="shared" si="0"/>
        <v>-285</v>
      </c>
      <c r="D18" s="131">
        <v>10115</v>
      </c>
    </row>
    <row r="19" s="78" customFormat="1" ht="17" customHeight="1" spans="1:4">
      <c r="A19" s="121" t="s">
        <v>106</v>
      </c>
      <c r="B19" s="131">
        <v>510</v>
      </c>
      <c r="C19" s="131">
        <f t="shared" si="0"/>
        <v>20</v>
      </c>
      <c r="D19" s="131">
        <v>530</v>
      </c>
    </row>
    <row r="20" s="78" customFormat="1" ht="17" customHeight="1" spans="1:4">
      <c r="A20" s="121" t="s">
        <v>107</v>
      </c>
      <c r="B20" s="131">
        <v>0</v>
      </c>
      <c r="C20" s="131">
        <f t="shared" si="0"/>
        <v>35</v>
      </c>
      <c r="D20" s="131">
        <v>35</v>
      </c>
    </row>
    <row r="21" s="78" customFormat="1" ht="17" customHeight="1" spans="1:4">
      <c r="A21" s="121" t="s">
        <v>108</v>
      </c>
      <c r="B21" s="131">
        <f>SUM(B22:B27)</f>
        <v>30000</v>
      </c>
      <c r="C21" s="131">
        <f t="shared" si="0"/>
        <v>1200</v>
      </c>
      <c r="D21" s="131">
        <f>SUM(D22:D27)</f>
        <v>31200</v>
      </c>
    </row>
    <row r="22" s="78" customFormat="1" ht="17" customHeight="1" spans="1:4">
      <c r="A22" s="121" t="s">
        <v>109</v>
      </c>
      <c r="B22" s="131">
        <v>1600</v>
      </c>
      <c r="C22" s="131">
        <f t="shared" si="0"/>
        <v>390</v>
      </c>
      <c r="D22" s="131">
        <f>1895+95</f>
        <v>1990</v>
      </c>
    </row>
    <row r="23" s="78" customFormat="1" ht="17" customHeight="1" spans="1:4">
      <c r="A23" s="121" t="s">
        <v>110</v>
      </c>
      <c r="B23" s="131">
        <v>2000</v>
      </c>
      <c r="C23" s="131">
        <f t="shared" si="0"/>
        <v>350</v>
      </c>
      <c r="D23" s="131">
        <f>1850+500</f>
        <v>2350</v>
      </c>
    </row>
    <row r="24" s="78" customFormat="1" ht="17" customHeight="1" spans="1:4">
      <c r="A24" s="121" t="s">
        <v>111</v>
      </c>
      <c r="B24" s="131">
        <v>2500</v>
      </c>
      <c r="C24" s="131">
        <f t="shared" si="0"/>
        <v>400</v>
      </c>
      <c r="D24" s="131">
        <f>2700+200</f>
        <v>2900</v>
      </c>
    </row>
    <row r="25" s="78" customFormat="1" ht="17" customHeight="1" spans="1:4">
      <c r="A25" s="121" t="s">
        <v>112</v>
      </c>
      <c r="B25" s="131">
        <v>23000</v>
      </c>
      <c r="C25" s="131">
        <f t="shared" si="0"/>
        <v>-16</v>
      </c>
      <c r="D25" s="131">
        <f>20198+2800-14</f>
        <v>22984</v>
      </c>
    </row>
    <row r="26" s="78" customFormat="1" ht="17" customHeight="1" spans="1:4">
      <c r="A26" s="121" t="s">
        <v>113</v>
      </c>
      <c r="B26" s="131">
        <v>900</v>
      </c>
      <c r="C26" s="131">
        <f t="shared" si="0"/>
        <v>50</v>
      </c>
      <c r="D26" s="131">
        <v>950</v>
      </c>
    </row>
    <row r="27" s="78" customFormat="1" ht="17" customHeight="1" spans="1:4">
      <c r="A27" s="121" t="s">
        <v>114</v>
      </c>
      <c r="B27" s="131">
        <v>0</v>
      </c>
      <c r="C27" s="131">
        <f t="shared" si="0"/>
        <v>26</v>
      </c>
      <c r="D27" s="131">
        <v>26</v>
      </c>
    </row>
    <row r="28" s="78" customFormat="1" ht="17" customHeight="1" spans="1:4">
      <c r="A28" s="137" t="s">
        <v>115</v>
      </c>
      <c r="B28" s="131">
        <f>SUM(B5,B21)</f>
        <v>86700</v>
      </c>
      <c r="C28" s="131">
        <f>SUM(C5,C21)</f>
        <v>0</v>
      </c>
      <c r="D28" s="131">
        <f>SUM(D5,D21)</f>
        <v>86700</v>
      </c>
    </row>
    <row r="29" s="78" customFormat="1" ht="17" customHeight="1" spans="1:4">
      <c r="A29" s="121" t="s">
        <v>116</v>
      </c>
      <c r="B29" s="131">
        <f>SUM(B30,B35,B58,B59,B60)</f>
        <v>338700</v>
      </c>
      <c r="C29" s="131">
        <f>SUM(C30,C35,C58,C59,C60)</f>
        <v>-7632</v>
      </c>
      <c r="D29" s="131">
        <f>SUM(D30,D35,D58,D59,D60)</f>
        <v>331068</v>
      </c>
    </row>
    <row r="30" s="78" customFormat="1" ht="17" customHeight="1" spans="1:4">
      <c r="A30" s="138" t="s">
        <v>117</v>
      </c>
      <c r="B30" s="131">
        <f>SUM(B31:B34)</f>
        <v>7546</v>
      </c>
      <c r="C30" s="131">
        <f t="shared" ref="C30:C54" si="1">D30-B30</f>
        <v>882</v>
      </c>
      <c r="D30" s="131">
        <f>SUM(D31:D34)</f>
        <v>8428</v>
      </c>
    </row>
    <row r="31" s="78" customFormat="1" ht="17" customHeight="1" spans="1:4">
      <c r="A31" s="121" t="s">
        <v>14</v>
      </c>
      <c r="B31" s="131">
        <v>670</v>
      </c>
      <c r="C31" s="131">
        <f t="shared" si="1"/>
        <v>0</v>
      </c>
      <c r="D31" s="131">
        <v>670</v>
      </c>
    </row>
    <row r="32" s="78" customFormat="1" ht="17" customHeight="1" spans="1:4">
      <c r="A32" s="121" t="s">
        <v>16</v>
      </c>
      <c r="B32" s="131">
        <v>1771</v>
      </c>
      <c r="C32" s="131">
        <f t="shared" si="1"/>
        <v>0</v>
      </c>
      <c r="D32" s="131">
        <v>1771</v>
      </c>
    </row>
    <row r="33" s="78" customFormat="1" ht="17" customHeight="1" spans="1:4">
      <c r="A33" s="121" t="s">
        <v>18</v>
      </c>
      <c r="B33" s="131">
        <v>4205</v>
      </c>
      <c r="C33" s="131">
        <f t="shared" si="1"/>
        <v>0</v>
      </c>
      <c r="D33" s="131">
        <v>4205</v>
      </c>
    </row>
    <row r="34" s="78" customFormat="1" ht="17" customHeight="1" spans="1:4">
      <c r="A34" s="121" t="s">
        <v>118</v>
      </c>
      <c r="B34" s="131">
        <v>900</v>
      </c>
      <c r="C34" s="131">
        <f t="shared" si="1"/>
        <v>882</v>
      </c>
      <c r="D34" s="131">
        <v>1782</v>
      </c>
    </row>
    <row r="35" s="78" customFormat="1" ht="17" customHeight="1" spans="1:4">
      <c r="A35" s="138" t="s">
        <v>119</v>
      </c>
      <c r="B35" s="131">
        <f>SUM(B36:B57)</f>
        <v>202547</v>
      </c>
      <c r="C35" s="131">
        <f t="shared" si="1"/>
        <v>35634</v>
      </c>
      <c r="D35" s="131">
        <f>SUM(D36:D57)</f>
        <v>238181</v>
      </c>
    </row>
    <row r="36" s="78" customFormat="1" ht="17" customHeight="1" spans="1:4">
      <c r="A36" s="121" t="s">
        <v>24</v>
      </c>
      <c r="B36" s="131">
        <v>4099</v>
      </c>
      <c r="C36" s="131">
        <f t="shared" si="1"/>
        <v>0</v>
      </c>
      <c r="D36" s="131">
        <v>4099</v>
      </c>
    </row>
    <row r="37" s="78" customFormat="1" ht="17" customHeight="1" spans="1:4">
      <c r="A37" s="121" t="s">
        <v>26</v>
      </c>
      <c r="B37" s="131">
        <v>59121</v>
      </c>
      <c r="C37" s="131">
        <f t="shared" si="1"/>
        <v>-1025</v>
      </c>
      <c r="D37" s="131">
        <v>58096</v>
      </c>
    </row>
    <row r="38" s="78" customFormat="1" ht="17" customHeight="1" spans="1:4">
      <c r="A38" s="121" t="s">
        <v>28</v>
      </c>
      <c r="B38" s="131">
        <v>4713</v>
      </c>
      <c r="C38" s="131">
        <f t="shared" si="1"/>
        <v>15587</v>
      </c>
      <c r="D38" s="131">
        <v>20300</v>
      </c>
    </row>
    <row r="39" s="78" customFormat="1" ht="17" customHeight="1" spans="1:4">
      <c r="A39" s="121" t="s">
        <v>30</v>
      </c>
      <c r="B39" s="131">
        <v>6593</v>
      </c>
      <c r="C39" s="131">
        <f t="shared" si="1"/>
        <v>852</v>
      </c>
      <c r="D39" s="131">
        <v>7445</v>
      </c>
    </row>
    <row r="40" s="78" customFormat="1" ht="17" customHeight="1" spans="1:4">
      <c r="A40" s="121" t="s">
        <v>120</v>
      </c>
      <c r="B40" s="131">
        <v>1713</v>
      </c>
      <c r="C40" s="131">
        <f t="shared" si="1"/>
        <v>-1447</v>
      </c>
      <c r="D40" s="131">
        <v>266</v>
      </c>
    </row>
    <row r="41" s="78" customFormat="1" ht="17" customHeight="1" spans="1:4">
      <c r="A41" s="121" t="s">
        <v>34</v>
      </c>
      <c r="B41" s="131">
        <v>1737</v>
      </c>
      <c r="C41" s="131">
        <f t="shared" si="1"/>
        <v>128</v>
      </c>
      <c r="D41" s="131">
        <v>1865</v>
      </c>
    </row>
    <row r="42" s="78" customFormat="1" ht="17" customHeight="1" spans="1:4">
      <c r="A42" s="121" t="s">
        <v>36</v>
      </c>
      <c r="B42" s="131">
        <v>3477</v>
      </c>
      <c r="C42" s="131">
        <f t="shared" si="1"/>
        <v>-1506</v>
      </c>
      <c r="D42" s="131">
        <v>1971</v>
      </c>
    </row>
    <row r="43" s="78" customFormat="1" ht="17" customHeight="1" spans="1:4">
      <c r="A43" s="121" t="s">
        <v>38</v>
      </c>
      <c r="B43" s="131">
        <v>16125</v>
      </c>
      <c r="C43" s="131">
        <f t="shared" si="1"/>
        <v>766</v>
      </c>
      <c r="D43" s="131">
        <v>16891</v>
      </c>
    </row>
    <row r="44" s="78" customFormat="1" ht="17" customHeight="1" spans="1:4">
      <c r="A44" s="121" t="s">
        <v>40</v>
      </c>
      <c r="B44" s="131">
        <v>2050</v>
      </c>
      <c r="C44" s="131">
        <f t="shared" si="1"/>
        <v>700</v>
      </c>
      <c r="D44" s="131">
        <v>2750</v>
      </c>
    </row>
    <row r="45" s="78" customFormat="1" ht="23" customHeight="1" spans="1:4">
      <c r="A45" s="121" t="s">
        <v>42</v>
      </c>
      <c r="B45" s="131">
        <v>8643</v>
      </c>
      <c r="C45" s="131">
        <f t="shared" si="1"/>
        <v>-652</v>
      </c>
      <c r="D45" s="131">
        <v>7991</v>
      </c>
    </row>
    <row r="46" s="78" customFormat="1" ht="17" customHeight="1" spans="1:4">
      <c r="A46" s="121" t="s">
        <v>44</v>
      </c>
      <c r="B46" s="131">
        <v>1171</v>
      </c>
      <c r="C46" s="131">
        <f t="shared" si="1"/>
        <v>223</v>
      </c>
      <c r="D46" s="131">
        <v>1394</v>
      </c>
    </row>
    <row r="47" s="78" customFormat="1" ht="17" customHeight="1" spans="1:4">
      <c r="A47" s="121" t="s">
        <v>46</v>
      </c>
      <c r="B47" s="131">
        <v>25440</v>
      </c>
      <c r="C47" s="131">
        <f t="shared" si="1"/>
        <v>20428</v>
      </c>
      <c r="D47" s="131">
        <v>45868</v>
      </c>
    </row>
    <row r="48" s="78" customFormat="1" ht="24" customHeight="1" spans="1:4">
      <c r="A48" s="121" t="s">
        <v>121</v>
      </c>
      <c r="B48" s="131">
        <v>76</v>
      </c>
      <c r="C48" s="131">
        <f t="shared" si="1"/>
        <v>278</v>
      </c>
      <c r="D48" s="131">
        <v>354</v>
      </c>
    </row>
    <row r="49" s="78" customFormat="1" ht="17" customHeight="1" spans="1:4">
      <c r="A49" s="121" t="s">
        <v>122</v>
      </c>
      <c r="B49" s="131">
        <v>17865</v>
      </c>
      <c r="C49" s="131">
        <f t="shared" si="1"/>
        <v>3023</v>
      </c>
      <c r="D49" s="131">
        <v>20888</v>
      </c>
    </row>
    <row r="50" s="78" customFormat="1" ht="17" customHeight="1" spans="1:4">
      <c r="A50" s="121" t="s">
        <v>123</v>
      </c>
      <c r="B50" s="131">
        <v>24319</v>
      </c>
      <c r="C50" s="131">
        <f t="shared" si="1"/>
        <v>3773</v>
      </c>
      <c r="D50" s="131">
        <v>28092</v>
      </c>
    </row>
    <row r="51" s="78" customFormat="1" ht="17" customHeight="1" spans="1:4">
      <c r="A51" s="121" t="s">
        <v>124</v>
      </c>
      <c r="B51" s="131">
        <v>2256</v>
      </c>
      <c r="C51" s="131">
        <f t="shared" si="1"/>
        <v>2310</v>
      </c>
      <c r="D51" s="131">
        <v>4566</v>
      </c>
    </row>
    <row r="52" s="78" customFormat="1" ht="17" customHeight="1" spans="1:4">
      <c r="A52" s="121" t="s">
        <v>125</v>
      </c>
      <c r="B52" s="131">
        <v>10791</v>
      </c>
      <c r="C52" s="131">
        <f t="shared" si="1"/>
        <v>2021</v>
      </c>
      <c r="D52" s="131">
        <v>12812</v>
      </c>
    </row>
    <row r="53" s="78" customFormat="1" ht="17" customHeight="1" spans="1:4">
      <c r="A53" s="121" t="s">
        <v>126</v>
      </c>
      <c r="B53" s="131">
        <v>10</v>
      </c>
      <c r="C53" s="131">
        <f t="shared" si="1"/>
        <v>623</v>
      </c>
      <c r="D53" s="131">
        <v>633</v>
      </c>
    </row>
    <row r="54" s="78" customFormat="1" ht="17" customHeight="1" spans="1:4">
      <c r="A54" s="121" t="s">
        <v>127</v>
      </c>
      <c r="B54" s="131">
        <v>11876</v>
      </c>
      <c r="C54" s="131">
        <f t="shared" si="1"/>
        <v>-10407</v>
      </c>
      <c r="D54" s="131">
        <v>1469</v>
      </c>
    </row>
    <row r="55" s="78" customFormat="1" ht="22" customHeight="1" spans="1:4">
      <c r="A55" s="139" t="s">
        <v>128</v>
      </c>
      <c r="B55" s="140">
        <v>0</v>
      </c>
      <c r="C55" s="131">
        <f t="shared" ref="C55:C70" si="2">D55-B55</f>
        <v>100</v>
      </c>
      <c r="D55" s="140">
        <v>100</v>
      </c>
    </row>
    <row r="56" s="78" customFormat="1" ht="17" customHeight="1" spans="1:4">
      <c r="A56" s="121" t="s">
        <v>129</v>
      </c>
      <c r="B56" s="131">
        <v>350</v>
      </c>
      <c r="C56" s="131">
        <f t="shared" si="2"/>
        <v>-350</v>
      </c>
      <c r="D56" s="131"/>
    </row>
    <row r="57" s="78" customFormat="1" ht="17" customHeight="1" spans="1:4">
      <c r="A57" s="121" t="s">
        <v>66</v>
      </c>
      <c r="B57" s="131">
        <v>122</v>
      </c>
      <c r="C57" s="131">
        <f t="shared" si="2"/>
        <v>209</v>
      </c>
      <c r="D57" s="131">
        <v>331</v>
      </c>
    </row>
    <row r="58" s="78" customFormat="1" ht="17" customHeight="1" spans="1:4">
      <c r="A58" s="138" t="s">
        <v>130</v>
      </c>
      <c r="B58" s="131">
        <v>65000</v>
      </c>
      <c r="C58" s="131">
        <f t="shared" si="2"/>
        <v>-26148</v>
      </c>
      <c r="D58" s="131">
        <v>38852</v>
      </c>
    </row>
    <row r="59" s="78" customFormat="1" ht="17" customHeight="1" spans="1:4">
      <c r="A59" s="121" t="s">
        <v>131</v>
      </c>
      <c r="B59" s="131">
        <v>607</v>
      </c>
      <c r="C59" s="131">
        <f t="shared" si="2"/>
        <v>0</v>
      </c>
      <c r="D59" s="131">
        <v>607</v>
      </c>
    </row>
    <row r="60" s="78" customFormat="1" ht="17" customHeight="1" spans="1:4">
      <c r="A60" s="121" t="s">
        <v>132</v>
      </c>
      <c r="B60" s="131">
        <f>SUM(B61:B63)</f>
        <v>63000</v>
      </c>
      <c r="C60" s="131">
        <f t="shared" si="2"/>
        <v>-18000</v>
      </c>
      <c r="D60" s="131">
        <f>SUM(D61:D63)</f>
        <v>45000</v>
      </c>
    </row>
    <row r="61" s="78" customFormat="1" ht="17" customHeight="1" spans="1:4">
      <c r="A61" s="121" t="s">
        <v>133</v>
      </c>
      <c r="B61" s="131">
        <v>50000</v>
      </c>
      <c r="C61" s="131">
        <f t="shared" si="2"/>
        <v>-18000</v>
      </c>
      <c r="D61" s="131">
        <v>32000</v>
      </c>
    </row>
    <row r="62" s="78" customFormat="1" ht="17" customHeight="1" spans="1:4">
      <c r="A62" s="121" t="s">
        <v>134</v>
      </c>
      <c r="B62" s="131">
        <v>0</v>
      </c>
      <c r="C62" s="131">
        <f t="shared" si="2"/>
        <v>0</v>
      </c>
      <c r="D62" s="131"/>
    </row>
    <row r="63" s="78" customFormat="1" ht="17" customHeight="1" spans="1:4">
      <c r="A63" s="121" t="s">
        <v>135</v>
      </c>
      <c r="B63" s="131">
        <v>13000</v>
      </c>
      <c r="C63" s="131">
        <f t="shared" si="2"/>
        <v>0</v>
      </c>
      <c r="D63" s="131">
        <v>13000</v>
      </c>
    </row>
    <row r="64" s="136" customFormat="1" ht="17" customHeight="1" spans="1:4">
      <c r="A64" s="138" t="s">
        <v>136</v>
      </c>
      <c r="B64" s="141">
        <f>SUM(B65:B66)</f>
        <v>19055</v>
      </c>
      <c r="C64" s="131">
        <f t="shared" si="2"/>
        <v>0</v>
      </c>
      <c r="D64" s="141">
        <f>SUM(D65:D66)</f>
        <v>19055</v>
      </c>
    </row>
    <row r="65" s="78" customFormat="1" ht="22" customHeight="1" spans="1:4">
      <c r="A65" s="139" t="s">
        <v>137</v>
      </c>
      <c r="B65" s="140">
        <v>0</v>
      </c>
      <c r="C65" s="131">
        <f t="shared" si="2"/>
        <v>0</v>
      </c>
      <c r="D65" s="140"/>
    </row>
    <row r="66" s="78" customFormat="1" ht="17" customHeight="1" spans="1:4">
      <c r="A66" s="121" t="s">
        <v>138</v>
      </c>
      <c r="B66" s="131">
        <v>19055</v>
      </c>
      <c r="C66" s="131">
        <f t="shared" si="2"/>
        <v>0</v>
      </c>
      <c r="D66" s="131">
        <v>19055</v>
      </c>
    </row>
    <row r="67" s="136" customFormat="1" ht="17" customHeight="1" spans="1:4">
      <c r="A67" s="142" t="s">
        <v>139</v>
      </c>
      <c r="B67" s="141">
        <f>SUM(B28:B29,B64)</f>
        <v>444455</v>
      </c>
      <c r="C67" s="131">
        <f t="shared" si="2"/>
        <v>-7632</v>
      </c>
      <c r="D67" s="141">
        <f>SUM(D28:D29,D64)</f>
        <v>436823</v>
      </c>
    </row>
  </sheetData>
  <mergeCells count="1">
    <mergeCell ref="A2:D2"/>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showZeros="0" workbookViewId="0">
      <selection activeCell="A4" sqref="A4:D30"/>
    </sheetView>
  </sheetViews>
  <sheetFormatPr defaultColWidth="9" defaultRowHeight="13.5" outlineLevelCol="3"/>
  <cols>
    <col min="1" max="1" width="21" style="126" customWidth="1"/>
    <col min="2" max="2" width="14.25" style="126" customWidth="1"/>
    <col min="3" max="3" width="13.625" style="126" customWidth="1"/>
    <col min="4" max="4" width="14.375" style="126" customWidth="1"/>
    <col min="5" max="16384" width="9" style="126"/>
  </cols>
  <sheetData>
    <row r="1" spans="1:4">
      <c r="A1" s="127" t="s">
        <v>140</v>
      </c>
      <c r="B1" s="127"/>
      <c r="C1" s="127"/>
      <c r="D1" s="127"/>
    </row>
    <row r="2" ht="20.25" spans="1:4">
      <c r="A2" s="81" t="s">
        <v>141</v>
      </c>
      <c r="B2" s="81"/>
      <c r="C2" s="81"/>
      <c r="D2" s="81"/>
    </row>
    <row r="3" ht="11" customHeight="1" spans="1:4">
      <c r="A3" s="128"/>
      <c r="B3" s="128"/>
      <c r="C3" s="128"/>
      <c r="D3" s="129" t="s">
        <v>2</v>
      </c>
    </row>
    <row r="4" ht="21" customHeight="1" spans="1:4">
      <c r="A4" s="87" t="s">
        <v>90</v>
      </c>
      <c r="B4" s="87" t="s">
        <v>91</v>
      </c>
      <c r="C4" s="88" t="s">
        <v>5</v>
      </c>
      <c r="D4" s="88" t="s">
        <v>6</v>
      </c>
    </row>
    <row r="5" ht="19" customHeight="1" spans="1:4">
      <c r="A5" s="130" t="s">
        <v>142</v>
      </c>
      <c r="B5" s="131">
        <v>406400</v>
      </c>
      <c r="C5" s="131">
        <f>D5-B5</f>
        <v>-8500</v>
      </c>
      <c r="D5" s="131">
        <v>397900</v>
      </c>
    </row>
    <row r="6" ht="19" customHeight="1" spans="1:4">
      <c r="A6" s="132" t="s">
        <v>143</v>
      </c>
      <c r="B6" s="133">
        <v>45234</v>
      </c>
      <c r="C6" s="131">
        <f t="shared" ref="C6:C30" si="0">D6-B6</f>
        <v>-4144</v>
      </c>
      <c r="D6" s="133">
        <f>38090+3000</f>
        <v>41090</v>
      </c>
    </row>
    <row r="7" ht="19" customHeight="1" spans="1:4">
      <c r="A7" s="132" t="s">
        <v>144</v>
      </c>
      <c r="B7" s="134">
        <v>0</v>
      </c>
      <c r="C7" s="131">
        <f t="shared" si="0"/>
        <v>0</v>
      </c>
      <c r="D7" s="134"/>
    </row>
    <row r="8" ht="19" customHeight="1" spans="1:4">
      <c r="A8" s="132" t="s">
        <v>145</v>
      </c>
      <c r="B8" s="134">
        <v>30</v>
      </c>
      <c r="C8" s="131">
        <f t="shared" si="0"/>
        <v>-30</v>
      </c>
      <c r="D8" s="134"/>
    </row>
    <row r="9" ht="19" customHeight="1" spans="1:4">
      <c r="A9" s="132" t="s">
        <v>146</v>
      </c>
      <c r="B9" s="134">
        <v>13810</v>
      </c>
      <c r="C9" s="131">
        <f t="shared" si="0"/>
        <v>1550</v>
      </c>
      <c r="D9" s="134">
        <f>13860+1500</f>
        <v>15360</v>
      </c>
    </row>
    <row r="10" ht="19" customHeight="1" spans="1:4">
      <c r="A10" s="132" t="s">
        <v>147</v>
      </c>
      <c r="B10" s="134">
        <v>99875</v>
      </c>
      <c r="C10" s="131">
        <f t="shared" si="0"/>
        <v>20975</v>
      </c>
      <c r="D10" s="134">
        <f>116350+4500</f>
        <v>120850</v>
      </c>
    </row>
    <row r="11" ht="19" customHeight="1" spans="1:4">
      <c r="A11" s="132" t="s">
        <v>148</v>
      </c>
      <c r="B11" s="134">
        <v>5780</v>
      </c>
      <c r="C11" s="131">
        <f t="shared" si="0"/>
        <v>-3145</v>
      </c>
      <c r="D11" s="134">
        <v>2635</v>
      </c>
    </row>
    <row r="12" ht="19" customHeight="1" spans="1:4">
      <c r="A12" s="132" t="s">
        <v>149</v>
      </c>
      <c r="B12" s="134">
        <v>653</v>
      </c>
      <c r="C12" s="131">
        <f t="shared" si="0"/>
        <v>3042</v>
      </c>
      <c r="D12" s="134">
        <v>3695</v>
      </c>
    </row>
    <row r="13" ht="19" customHeight="1" spans="1:4">
      <c r="A13" s="132" t="s">
        <v>150</v>
      </c>
      <c r="B13" s="134">
        <v>55575</v>
      </c>
      <c r="C13" s="131">
        <f t="shared" si="0"/>
        <v>10925</v>
      </c>
      <c r="D13" s="134">
        <f>63500+3000</f>
        <v>66500</v>
      </c>
    </row>
    <row r="14" ht="19" customHeight="1" spans="1:4">
      <c r="A14" s="132" t="s">
        <v>151</v>
      </c>
      <c r="B14" s="134">
        <v>59135</v>
      </c>
      <c r="C14" s="131">
        <f t="shared" si="0"/>
        <v>-1655</v>
      </c>
      <c r="D14" s="134">
        <v>57480</v>
      </c>
    </row>
    <row r="15" ht="19" customHeight="1" spans="1:4">
      <c r="A15" s="132" t="s">
        <v>152</v>
      </c>
      <c r="B15" s="134">
        <v>17520</v>
      </c>
      <c r="C15" s="131">
        <f t="shared" si="0"/>
        <v>-12235</v>
      </c>
      <c r="D15" s="134">
        <v>5285</v>
      </c>
    </row>
    <row r="16" ht="19" customHeight="1" spans="1:4">
      <c r="A16" s="132" t="s">
        <v>153</v>
      </c>
      <c r="B16" s="134">
        <v>22810</v>
      </c>
      <c r="C16" s="131">
        <f t="shared" si="0"/>
        <v>-17010</v>
      </c>
      <c r="D16" s="134">
        <v>5800</v>
      </c>
    </row>
    <row r="17" ht="19" customHeight="1" spans="1:4">
      <c r="A17" s="132" t="s">
        <v>154</v>
      </c>
      <c r="B17" s="134">
        <v>49480</v>
      </c>
      <c r="C17" s="131">
        <f t="shared" si="0"/>
        <v>-3205</v>
      </c>
      <c r="D17" s="134">
        <f>45300+975</f>
        <v>46275</v>
      </c>
    </row>
    <row r="18" ht="19" customHeight="1" spans="1:4">
      <c r="A18" s="132" t="s">
        <v>155</v>
      </c>
      <c r="B18" s="134">
        <v>4250</v>
      </c>
      <c r="C18" s="131">
        <f t="shared" si="0"/>
        <v>-2230</v>
      </c>
      <c r="D18" s="134">
        <v>2020</v>
      </c>
    </row>
    <row r="19" ht="19" customHeight="1" spans="1:4">
      <c r="A19" s="132" t="s">
        <v>156</v>
      </c>
      <c r="B19" s="134">
        <v>920</v>
      </c>
      <c r="C19" s="131">
        <f t="shared" si="0"/>
        <v>-720</v>
      </c>
      <c r="D19" s="134">
        <v>200</v>
      </c>
    </row>
    <row r="20" ht="19" customHeight="1" spans="1:4">
      <c r="A20" s="132" t="s">
        <v>157</v>
      </c>
      <c r="B20" s="134">
        <v>235</v>
      </c>
      <c r="C20" s="131">
        <f t="shared" si="0"/>
        <v>-19</v>
      </c>
      <c r="D20" s="134">
        <v>216</v>
      </c>
    </row>
    <row r="21" ht="19" customHeight="1" spans="1:4">
      <c r="A21" s="132" t="s">
        <v>158</v>
      </c>
      <c r="B21" s="134">
        <v>0</v>
      </c>
      <c r="C21" s="131">
        <f t="shared" si="0"/>
        <v>0</v>
      </c>
      <c r="D21" s="134"/>
    </row>
    <row r="22" ht="19" customHeight="1" spans="1:4">
      <c r="A22" s="132" t="s">
        <v>159</v>
      </c>
      <c r="B22" s="134">
        <v>0</v>
      </c>
      <c r="C22" s="131">
        <f t="shared" si="0"/>
        <v>0</v>
      </c>
      <c r="D22" s="134"/>
    </row>
    <row r="23" ht="19" customHeight="1" spans="1:4">
      <c r="A23" s="132" t="s">
        <v>160</v>
      </c>
      <c r="B23" s="134">
        <v>1920</v>
      </c>
      <c r="C23" s="131">
        <f t="shared" si="0"/>
        <v>861</v>
      </c>
      <c r="D23" s="134">
        <v>2781</v>
      </c>
    </row>
    <row r="24" ht="19" customHeight="1" spans="1:4">
      <c r="A24" s="132" t="s">
        <v>161</v>
      </c>
      <c r="B24" s="134">
        <v>11450</v>
      </c>
      <c r="C24" s="131">
        <f t="shared" si="0"/>
        <v>5520</v>
      </c>
      <c r="D24" s="134">
        <f>14970+2000</f>
        <v>16970</v>
      </c>
    </row>
    <row r="25" ht="19" customHeight="1" spans="1:4">
      <c r="A25" s="132" t="s">
        <v>162</v>
      </c>
      <c r="B25" s="134">
        <v>125</v>
      </c>
      <c r="C25" s="131">
        <f t="shared" si="0"/>
        <v>124</v>
      </c>
      <c r="D25" s="134">
        <v>249</v>
      </c>
    </row>
    <row r="26" ht="19" customHeight="1" spans="1:4">
      <c r="A26" s="132" t="s">
        <v>163</v>
      </c>
      <c r="B26" s="134">
        <v>530</v>
      </c>
      <c r="C26" s="131">
        <f t="shared" si="0"/>
        <v>1236</v>
      </c>
      <c r="D26" s="134">
        <v>1766</v>
      </c>
    </row>
    <row r="27" ht="19" customHeight="1" spans="1:4">
      <c r="A27" s="132" t="s">
        <v>164</v>
      </c>
      <c r="B27" s="135">
        <v>8000</v>
      </c>
      <c r="C27" s="131">
        <f t="shared" si="0"/>
        <v>-8000</v>
      </c>
      <c r="D27" s="135"/>
    </row>
    <row r="28" ht="19" customHeight="1" spans="1:4">
      <c r="A28" s="132" t="s">
        <v>165</v>
      </c>
      <c r="B28" s="135">
        <v>0</v>
      </c>
      <c r="C28" s="131">
        <f t="shared" si="0"/>
        <v>14</v>
      </c>
      <c r="D28" s="135">
        <v>14</v>
      </c>
    </row>
    <row r="29" ht="19" customHeight="1" spans="1:4">
      <c r="A29" s="132" t="s">
        <v>166</v>
      </c>
      <c r="B29" s="134">
        <v>9058</v>
      </c>
      <c r="C29" s="131">
        <f t="shared" si="0"/>
        <v>-608</v>
      </c>
      <c r="D29" s="134">
        <v>8450</v>
      </c>
    </row>
    <row r="30" ht="19" customHeight="1" spans="1:4">
      <c r="A30" s="132" t="s">
        <v>167</v>
      </c>
      <c r="B30" s="134">
        <v>10</v>
      </c>
      <c r="C30" s="131">
        <f t="shared" si="0"/>
        <v>254</v>
      </c>
      <c r="D30" s="134">
        <v>264</v>
      </c>
    </row>
  </sheetData>
  <mergeCells count="1">
    <mergeCell ref="A2:D2"/>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workbookViewId="0">
      <selection activeCell="B18" sqref="B18"/>
    </sheetView>
  </sheetViews>
  <sheetFormatPr defaultColWidth="9" defaultRowHeight="15" customHeight="1" outlineLevelCol="5"/>
  <cols>
    <col min="1" max="1" width="38.1083333333333" style="96" customWidth="1"/>
    <col min="2" max="3" width="14.625" style="96" customWidth="1"/>
    <col min="4" max="4" width="14.625" style="116" customWidth="1"/>
    <col min="5" max="243" width="9" style="78" customWidth="1"/>
    <col min="244" max="16380" width="9" style="78"/>
  </cols>
  <sheetData>
    <row r="1" s="114" customFormat="1" customHeight="1" spans="1:4">
      <c r="A1" s="117" t="s">
        <v>168</v>
      </c>
      <c r="B1" s="117"/>
      <c r="C1" s="117"/>
      <c r="D1" s="118"/>
    </row>
    <row r="2" s="115" customFormat="1" ht="21" customHeight="1" spans="1:4">
      <c r="A2" s="81" t="s">
        <v>169</v>
      </c>
      <c r="B2" s="81"/>
      <c r="C2" s="81"/>
      <c r="D2" s="98"/>
    </row>
    <row r="3" s="78" customFormat="1" customHeight="1" spans="1:4">
      <c r="A3" s="119"/>
      <c r="B3" s="119"/>
      <c r="C3" s="119"/>
      <c r="D3" s="120" t="s">
        <v>2</v>
      </c>
    </row>
    <row r="4" s="114" customFormat="1" ht="32" customHeight="1" spans="1:4">
      <c r="A4" s="87" t="s">
        <v>170</v>
      </c>
      <c r="B4" s="87" t="s">
        <v>91</v>
      </c>
      <c r="C4" s="88" t="s">
        <v>5</v>
      </c>
      <c r="D4" s="88" t="s">
        <v>6</v>
      </c>
    </row>
    <row r="5" s="78" customFormat="1" ht="17" customHeight="1" spans="1:4">
      <c r="A5" s="121" t="s">
        <v>171</v>
      </c>
      <c r="B5" s="122">
        <v>0</v>
      </c>
      <c r="C5" s="122"/>
      <c r="D5" s="123" t="s">
        <v>172</v>
      </c>
    </row>
    <row r="6" s="78" customFormat="1" ht="17" customHeight="1" spans="1:4">
      <c r="A6" s="121" t="s">
        <v>173</v>
      </c>
      <c r="B6" s="122">
        <v>0</v>
      </c>
      <c r="C6" s="122"/>
      <c r="D6" s="123" t="s">
        <v>172</v>
      </c>
    </row>
    <row r="7" s="78" customFormat="1" ht="17" customHeight="1" spans="1:4">
      <c r="A7" s="121" t="s">
        <v>174</v>
      </c>
      <c r="B7" s="122">
        <v>0</v>
      </c>
      <c r="C7" s="122"/>
      <c r="D7" s="123" t="s">
        <v>172</v>
      </c>
    </row>
    <row r="8" s="78" customFormat="1" ht="17" customHeight="1" spans="1:4">
      <c r="A8" s="121" t="s">
        <v>175</v>
      </c>
      <c r="B8" s="122">
        <v>0</v>
      </c>
      <c r="C8" s="122"/>
      <c r="D8" s="123" t="s">
        <v>172</v>
      </c>
    </row>
    <row r="9" s="78" customFormat="1" ht="17" customHeight="1" spans="1:4">
      <c r="A9" s="121" t="s">
        <v>176</v>
      </c>
      <c r="B9" s="122">
        <v>0</v>
      </c>
      <c r="C9" s="122"/>
      <c r="D9" s="123" t="s">
        <v>172</v>
      </c>
    </row>
    <row r="10" s="78" customFormat="1" ht="17" customHeight="1" spans="1:4">
      <c r="A10" s="121" t="s">
        <v>177</v>
      </c>
      <c r="B10" s="122">
        <v>0</v>
      </c>
      <c r="C10" s="122"/>
      <c r="D10" s="123" t="s">
        <v>172</v>
      </c>
    </row>
    <row r="11" s="78" customFormat="1" ht="17" customHeight="1" spans="1:4">
      <c r="A11" s="121" t="s">
        <v>178</v>
      </c>
      <c r="B11" s="122">
        <v>140000</v>
      </c>
      <c r="C11" s="122">
        <f>D11-B11</f>
        <v>-57500</v>
      </c>
      <c r="D11" s="123">
        <f>SUM(D12:D16)</f>
        <v>82500</v>
      </c>
    </row>
    <row r="12" s="78" customFormat="1" ht="17" customHeight="1" spans="1:4">
      <c r="A12" s="121" t="s">
        <v>179</v>
      </c>
      <c r="B12" s="122">
        <v>140000</v>
      </c>
      <c r="C12" s="122">
        <f>D12-B12</f>
        <v>-58600</v>
      </c>
      <c r="D12" s="123">
        <v>81400</v>
      </c>
    </row>
    <row r="13" s="78" customFormat="1" ht="17" customHeight="1" spans="1:4">
      <c r="A13" s="121" t="s">
        <v>180</v>
      </c>
      <c r="B13" s="122">
        <v>0</v>
      </c>
      <c r="C13" s="122">
        <f>D13-B13</f>
        <v>600</v>
      </c>
      <c r="D13" s="123">
        <v>600</v>
      </c>
    </row>
    <row r="14" s="78" customFormat="1" ht="17" customHeight="1" spans="1:4">
      <c r="A14" s="121" t="s">
        <v>181</v>
      </c>
      <c r="B14" s="122">
        <v>0</v>
      </c>
      <c r="C14" s="122"/>
      <c r="D14" s="123" t="s">
        <v>172</v>
      </c>
    </row>
    <row r="15" s="78" customFormat="1" ht="17" customHeight="1" spans="1:4">
      <c r="A15" s="121" t="s">
        <v>182</v>
      </c>
      <c r="B15" s="122">
        <v>0</v>
      </c>
      <c r="C15" s="122"/>
      <c r="D15" s="123" t="s">
        <v>172</v>
      </c>
    </row>
    <row r="16" s="78" customFormat="1" ht="17" customHeight="1" spans="1:4">
      <c r="A16" s="121" t="s">
        <v>183</v>
      </c>
      <c r="B16" s="122">
        <v>0</v>
      </c>
      <c r="C16" s="122">
        <f>D16-B16</f>
        <v>500</v>
      </c>
      <c r="D16" s="123">
        <v>500</v>
      </c>
    </row>
    <row r="17" s="78" customFormat="1" ht="17" customHeight="1" spans="1:4">
      <c r="A17" s="124" t="s">
        <v>184</v>
      </c>
      <c r="B17" s="122">
        <v>0</v>
      </c>
      <c r="C17" s="122"/>
      <c r="D17" s="123" t="s">
        <v>172</v>
      </c>
    </row>
    <row r="18" s="78" customFormat="1" ht="17" customHeight="1" spans="1:4">
      <c r="A18" s="124" t="s">
        <v>185</v>
      </c>
      <c r="B18" s="122">
        <v>0</v>
      </c>
      <c r="C18" s="122"/>
      <c r="D18" s="123" t="s">
        <v>172</v>
      </c>
    </row>
    <row r="19" s="78" customFormat="1" ht="17" customHeight="1" spans="1:4">
      <c r="A19" s="124" t="s">
        <v>186</v>
      </c>
      <c r="B19" s="122">
        <v>0</v>
      </c>
      <c r="C19" s="122"/>
      <c r="D19" s="123" t="s">
        <v>172</v>
      </c>
    </row>
    <row r="20" s="78" customFormat="1" ht="17" customHeight="1" spans="1:4">
      <c r="A20" s="124" t="s">
        <v>187</v>
      </c>
      <c r="B20" s="122">
        <v>0</v>
      </c>
      <c r="C20" s="122"/>
      <c r="D20" s="123" t="s">
        <v>172</v>
      </c>
    </row>
    <row r="21" s="78" customFormat="1" ht="17" customHeight="1" spans="1:4">
      <c r="A21" s="124" t="s">
        <v>188</v>
      </c>
      <c r="B21" s="122">
        <v>0</v>
      </c>
      <c r="C21" s="122"/>
      <c r="D21" s="123" t="s">
        <v>172</v>
      </c>
    </row>
    <row r="22" s="78" customFormat="1" ht="17" customHeight="1" spans="1:4">
      <c r="A22" s="124" t="s">
        <v>189</v>
      </c>
      <c r="B22" s="122">
        <v>0</v>
      </c>
      <c r="C22" s="122"/>
      <c r="D22" s="123" t="s">
        <v>172</v>
      </c>
    </row>
    <row r="23" s="78" customFormat="1" ht="17" customHeight="1" spans="1:4">
      <c r="A23" s="124" t="s">
        <v>190</v>
      </c>
      <c r="B23" s="122">
        <v>0</v>
      </c>
      <c r="C23" s="122"/>
      <c r="D23" s="123" t="s">
        <v>172</v>
      </c>
    </row>
    <row r="24" s="78" customFormat="1" ht="17" customHeight="1" spans="1:4">
      <c r="A24" s="121" t="s">
        <v>191</v>
      </c>
      <c r="B24" s="122">
        <v>0</v>
      </c>
      <c r="C24" s="122"/>
      <c r="D24" s="123" t="s">
        <v>172</v>
      </c>
    </row>
    <row r="25" s="78" customFormat="1" ht="17" customHeight="1" spans="1:4">
      <c r="A25" s="121" t="s">
        <v>192</v>
      </c>
      <c r="B25" s="122">
        <v>0</v>
      </c>
      <c r="C25" s="122"/>
      <c r="D25" s="123" t="s">
        <v>172</v>
      </c>
    </row>
    <row r="26" s="78" customFormat="1" ht="17" customHeight="1" spans="1:4">
      <c r="A26" s="121" t="s">
        <v>193</v>
      </c>
      <c r="B26" s="122">
        <v>0</v>
      </c>
      <c r="C26" s="122"/>
      <c r="D26" s="123" t="s">
        <v>172</v>
      </c>
    </row>
    <row r="27" s="78" customFormat="1" ht="17" customHeight="1" spans="1:4">
      <c r="A27" s="121" t="s">
        <v>194</v>
      </c>
      <c r="B27" s="122">
        <v>0</v>
      </c>
      <c r="C27" s="122"/>
      <c r="D27" s="123" t="s">
        <v>172</v>
      </c>
    </row>
    <row r="28" s="78" customFormat="1" ht="17" customHeight="1" spans="1:4">
      <c r="A28" s="121" t="s">
        <v>195</v>
      </c>
      <c r="B28" s="122">
        <v>0</v>
      </c>
      <c r="C28" s="122"/>
      <c r="D28" s="123" t="s">
        <v>172</v>
      </c>
    </row>
    <row r="29" s="78" customFormat="1" ht="17" customHeight="1" spans="1:4">
      <c r="A29" s="121" t="s">
        <v>196</v>
      </c>
      <c r="B29" s="122">
        <v>0</v>
      </c>
      <c r="C29" s="122"/>
      <c r="D29" s="123" t="s">
        <v>172</v>
      </c>
    </row>
    <row r="30" s="78" customFormat="1" ht="17" customHeight="1" spans="1:4">
      <c r="A30" s="121" t="s">
        <v>197</v>
      </c>
      <c r="B30" s="122">
        <v>0</v>
      </c>
      <c r="C30" s="122"/>
      <c r="D30" s="123" t="s">
        <v>172</v>
      </c>
    </row>
    <row r="31" s="78" customFormat="1" ht="17" customHeight="1" spans="1:4">
      <c r="A31" s="121" t="s">
        <v>198</v>
      </c>
      <c r="B31" s="122">
        <v>0</v>
      </c>
      <c r="C31" s="122"/>
      <c r="D31" s="123" t="s">
        <v>172</v>
      </c>
    </row>
    <row r="32" s="78" customFormat="1" ht="17" customHeight="1" spans="1:4">
      <c r="A32" s="121" t="s">
        <v>199</v>
      </c>
      <c r="B32" s="122">
        <v>0</v>
      </c>
      <c r="C32" s="122"/>
      <c r="D32" s="123" t="s">
        <v>172</v>
      </c>
    </row>
    <row r="33" s="78" customFormat="1" ht="17" customHeight="1" spans="1:4">
      <c r="A33" s="121" t="s">
        <v>200</v>
      </c>
      <c r="B33" s="122">
        <v>0</v>
      </c>
      <c r="C33" s="122"/>
      <c r="D33" s="123" t="s">
        <v>172</v>
      </c>
    </row>
    <row r="34" s="78" customFormat="1" ht="17" customHeight="1" spans="1:4">
      <c r="A34" s="121"/>
      <c r="B34" s="122">
        <v>0</v>
      </c>
      <c r="C34" s="122"/>
      <c r="D34" s="123">
        <v>0</v>
      </c>
    </row>
    <row r="35" s="78" customFormat="1" ht="17" customHeight="1" spans="1:4">
      <c r="A35" s="125" t="s">
        <v>201</v>
      </c>
      <c r="B35" s="122">
        <v>140000</v>
      </c>
      <c r="C35" s="122">
        <f>D35-B35</f>
        <v>-57500</v>
      </c>
      <c r="D35" s="123">
        <v>82500</v>
      </c>
    </row>
    <row r="36" s="78" customFormat="1" ht="17" customHeight="1" spans="1:4">
      <c r="A36" s="121" t="s">
        <v>116</v>
      </c>
      <c r="B36" s="122">
        <v>23800</v>
      </c>
      <c r="C36" s="122">
        <f t="shared" ref="C36:C45" si="0">D36-B36</f>
        <v>213610</v>
      </c>
      <c r="D36" s="123">
        <f>D37+D40+D43+D44</f>
        <v>237410</v>
      </c>
    </row>
    <row r="37" s="78" customFormat="1" ht="17" customHeight="1" spans="1:4">
      <c r="A37" s="121" t="s">
        <v>202</v>
      </c>
      <c r="B37" s="122">
        <v>2350</v>
      </c>
      <c r="C37" s="122">
        <f t="shared" si="0"/>
        <v>2910</v>
      </c>
      <c r="D37" s="123">
        <v>5260</v>
      </c>
    </row>
    <row r="38" s="78" customFormat="1" ht="17" customHeight="1" spans="1:5">
      <c r="A38" s="121" t="s">
        <v>203</v>
      </c>
      <c r="B38" s="122">
        <v>2350</v>
      </c>
      <c r="C38" s="122">
        <f t="shared" si="0"/>
        <v>2910</v>
      </c>
      <c r="D38" s="123">
        <v>5260</v>
      </c>
      <c r="E38" s="78">
        <f>D38-3926</f>
        <v>1334</v>
      </c>
    </row>
    <row r="39" s="78" customFormat="1" ht="17" customHeight="1" spans="1:4">
      <c r="A39" s="121" t="s">
        <v>204</v>
      </c>
      <c r="B39" s="122">
        <v>0</v>
      </c>
      <c r="C39" s="122">
        <f t="shared" si="0"/>
        <v>0</v>
      </c>
      <c r="D39" s="123"/>
    </row>
    <row r="40" s="78" customFormat="1" ht="17" customHeight="1" spans="1:4">
      <c r="A40" s="121" t="s">
        <v>205</v>
      </c>
      <c r="B40" s="122">
        <v>50</v>
      </c>
      <c r="C40" s="122">
        <f t="shared" si="0"/>
        <v>0</v>
      </c>
      <c r="D40" s="123">
        <v>50</v>
      </c>
    </row>
    <row r="41" s="78" customFormat="1" ht="17" customHeight="1" spans="1:4">
      <c r="A41" s="121" t="s">
        <v>206</v>
      </c>
      <c r="B41" s="122">
        <v>0</v>
      </c>
      <c r="C41" s="122"/>
      <c r="D41" s="123" t="s">
        <v>172</v>
      </c>
    </row>
    <row r="42" s="78" customFormat="1" ht="17" customHeight="1" spans="1:4">
      <c r="A42" s="121" t="s">
        <v>207</v>
      </c>
      <c r="B42" s="122">
        <v>0</v>
      </c>
      <c r="C42" s="122"/>
      <c r="D42" s="123" t="s">
        <v>172</v>
      </c>
    </row>
    <row r="43" s="78" customFormat="1" ht="17" customHeight="1" spans="1:4">
      <c r="A43" s="121" t="s">
        <v>208</v>
      </c>
      <c r="B43" s="122">
        <v>0</v>
      </c>
      <c r="C43" s="122">
        <f t="shared" si="0"/>
        <v>228000</v>
      </c>
      <c r="D43" s="123">
        <v>228000</v>
      </c>
    </row>
    <row r="44" s="78" customFormat="1" ht="17" customHeight="1" spans="1:6">
      <c r="A44" s="121" t="s">
        <v>209</v>
      </c>
      <c r="B44" s="122">
        <f>22100-700</f>
        <v>21400</v>
      </c>
      <c r="C44" s="122">
        <f t="shared" si="0"/>
        <v>-17300</v>
      </c>
      <c r="D44" s="123">
        <v>4100</v>
      </c>
      <c r="E44" s="78">
        <v>232100</v>
      </c>
      <c r="F44" s="78">
        <f>E44-B44</f>
        <v>210700</v>
      </c>
    </row>
    <row r="45" s="78" customFormat="1" ht="17" customHeight="1" spans="1:4">
      <c r="A45" s="125" t="s">
        <v>210</v>
      </c>
      <c r="B45" s="122">
        <v>163800</v>
      </c>
      <c r="C45" s="122">
        <f t="shared" si="0"/>
        <v>156110</v>
      </c>
      <c r="D45" s="123">
        <f>D35+D36</f>
        <v>319910</v>
      </c>
    </row>
  </sheetData>
  <mergeCells count="1">
    <mergeCell ref="A2:D2"/>
  </mergeCells>
  <pageMargins left="0.751388888888889" right="0.751388888888889" top="1" bottom="1" header="0.5" footer="0.5"/>
  <pageSetup paperSize="9" scale="88"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41"/>
  <sheetViews>
    <sheetView showZeros="0" tabSelected="1" topLeftCell="A29" workbookViewId="0">
      <selection activeCell="A194" sqref="A194"/>
    </sheetView>
  </sheetViews>
  <sheetFormatPr defaultColWidth="9" defaultRowHeight="13.5" customHeight="1" outlineLevelCol="3"/>
  <cols>
    <col min="1" max="1" width="40.475" style="80" customWidth="1"/>
    <col min="2" max="3" width="13.75" style="80" customWidth="1"/>
    <col min="4" max="4" width="13.75" style="97" customWidth="1"/>
    <col min="5" max="238" width="9" style="94" customWidth="1"/>
    <col min="239" max="16380" width="9" style="94"/>
  </cols>
  <sheetData>
    <row r="1" s="94" customFormat="1" ht="21.75" customHeight="1" spans="1:4">
      <c r="A1" s="79" t="s">
        <v>211</v>
      </c>
      <c r="B1" s="80"/>
      <c r="C1" s="80"/>
      <c r="D1" s="97"/>
    </row>
    <row r="2" s="94" customFormat="1" ht="21" customHeight="1" spans="1:4">
      <c r="A2" s="81" t="s">
        <v>212</v>
      </c>
      <c r="B2" s="81"/>
      <c r="C2" s="81"/>
      <c r="D2" s="98"/>
    </row>
    <row r="3" s="94" customFormat="1" ht="17" customHeight="1" spans="1:4">
      <c r="A3" s="99"/>
      <c r="B3" s="99"/>
      <c r="C3" s="99"/>
      <c r="D3" s="100" t="s">
        <v>2</v>
      </c>
    </row>
    <row r="4" s="95" customFormat="1" ht="25" customHeight="1" spans="1:4">
      <c r="A4" s="101" t="s">
        <v>213</v>
      </c>
      <c r="B4" s="87" t="s">
        <v>91</v>
      </c>
      <c r="C4" s="88" t="s">
        <v>5</v>
      </c>
      <c r="D4" s="88" t="s">
        <v>6</v>
      </c>
    </row>
    <row r="5" s="95" customFormat="1" ht="16" customHeight="1" spans="1:4">
      <c r="A5" s="102" t="s">
        <v>214</v>
      </c>
      <c r="B5" s="103">
        <v>25</v>
      </c>
      <c r="C5" s="103">
        <f>D5-B5</f>
        <v>5</v>
      </c>
      <c r="D5" s="104">
        <v>30</v>
      </c>
    </row>
    <row r="6" s="95" customFormat="1" ht="16" customHeight="1" spans="1:4">
      <c r="A6" s="102" t="s">
        <v>215</v>
      </c>
      <c r="B6" s="103">
        <v>5</v>
      </c>
      <c r="C6" s="103">
        <f t="shared" ref="C6:C69" si="0">D6-B6</f>
        <v>-5</v>
      </c>
      <c r="D6" s="104">
        <v>0</v>
      </c>
    </row>
    <row r="7" s="95" customFormat="1" ht="16" customHeight="1" spans="1:4">
      <c r="A7" s="102" t="s">
        <v>216</v>
      </c>
      <c r="B7" s="103">
        <v>0</v>
      </c>
      <c r="C7" s="103">
        <f t="shared" si="0"/>
        <v>0</v>
      </c>
      <c r="D7" s="104"/>
    </row>
    <row r="8" s="78" customFormat="1" ht="30" hidden="1" customHeight="1" spans="1:4">
      <c r="A8" s="105" t="s">
        <v>217</v>
      </c>
      <c r="B8" s="106">
        <v>0</v>
      </c>
      <c r="C8" s="103">
        <f t="shared" si="0"/>
        <v>0</v>
      </c>
      <c r="D8" s="107"/>
    </row>
    <row r="9" s="78" customFormat="1" ht="30" hidden="1" customHeight="1" spans="1:4">
      <c r="A9" s="105" t="s">
        <v>218</v>
      </c>
      <c r="B9" s="106">
        <v>0</v>
      </c>
      <c r="C9" s="103">
        <f t="shared" si="0"/>
        <v>0</v>
      </c>
      <c r="D9" s="107"/>
    </row>
    <row r="10" s="78" customFormat="1" ht="30" hidden="1" customHeight="1" spans="1:4">
      <c r="A10" s="105" t="s">
        <v>219</v>
      </c>
      <c r="B10" s="106">
        <v>0</v>
      </c>
      <c r="C10" s="103">
        <f t="shared" si="0"/>
        <v>0</v>
      </c>
      <c r="D10" s="107"/>
    </row>
    <row r="11" s="95" customFormat="1" ht="16" customHeight="1" spans="1:4">
      <c r="A11" s="102" t="s">
        <v>220</v>
      </c>
      <c r="B11" s="103">
        <v>5</v>
      </c>
      <c r="C11" s="103">
        <f t="shared" si="0"/>
        <v>-5</v>
      </c>
      <c r="D11" s="104">
        <v>0</v>
      </c>
    </row>
    <row r="12" s="95" customFormat="1" ht="16" customHeight="1" spans="1:4">
      <c r="A12" s="102" t="s">
        <v>221</v>
      </c>
      <c r="B12" s="103">
        <v>20</v>
      </c>
      <c r="C12" s="103">
        <f t="shared" si="0"/>
        <v>10</v>
      </c>
      <c r="D12" s="104">
        <v>30</v>
      </c>
    </row>
    <row r="13" s="78" customFormat="1" ht="30" hidden="1" customHeight="1" spans="1:4">
      <c r="A13" s="105" t="s">
        <v>222</v>
      </c>
      <c r="B13" s="106">
        <v>0</v>
      </c>
      <c r="C13" s="103">
        <f t="shared" si="0"/>
        <v>0</v>
      </c>
      <c r="D13" s="107"/>
    </row>
    <row r="14" s="78" customFormat="1" ht="30" hidden="1" customHeight="1" spans="1:4">
      <c r="A14" s="105" t="s">
        <v>223</v>
      </c>
      <c r="B14" s="106">
        <v>0</v>
      </c>
      <c r="C14" s="103">
        <f t="shared" si="0"/>
        <v>0</v>
      </c>
      <c r="D14" s="107"/>
    </row>
    <row r="15" s="78" customFormat="1" ht="30" hidden="1" customHeight="1" spans="1:4">
      <c r="A15" s="105" t="s">
        <v>224</v>
      </c>
      <c r="B15" s="106">
        <v>0</v>
      </c>
      <c r="C15" s="103">
        <f t="shared" si="0"/>
        <v>0</v>
      </c>
      <c r="D15" s="107"/>
    </row>
    <row r="16" s="95" customFormat="1" ht="16" customHeight="1" spans="1:4">
      <c r="A16" s="102" t="s">
        <v>225</v>
      </c>
      <c r="B16" s="103">
        <v>20</v>
      </c>
      <c r="C16" s="103">
        <f t="shared" si="0"/>
        <v>10</v>
      </c>
      <c r="D16" s="104">
        <v>30</v>
      </c>
    </row>
    <row r="17" s="78" customFormat="1" ht="30" hidden="1" customHeight="1" spans="1:4">
      <c r="A17" s="105" t="s">
        <v>226</v>
      </c>
      <c r="B17" s="106">
        <v>0</v>
      </c>
      <c r="C17" s="103">
        <f t="shared" si="0"/>
        <v>0</v>
      </c>
      <c r="D17" s="107"/>
    </row>
    <row r="18" s="78" customFormat="1" ht="30" hidden="1" customHeight="1" spans="1:4">
      <c r="A18" s="105" t="s">
        <v>227</v>
      </c>
      <c r="B18" s="106">
        <v>0</v>
      </c>
      <c r="C18" s="103">
        <f t="shared" si="0"/>
        <v>0</v>
      </c>
      <c r="D18" s="107"/>
    </row>
    <row r="19" s="78" customFormat="1" ht="30" hidden="1" customHeight="1" spans="1:4">
      <c r="A19" s="105" t="s">
        <v>228</v>
      </c>
      <c r="B19" s="106">
        <v>0</v>
      </c>
      <c r="C19" s="103">
        <f t="shared" si="0"/>
        <v>0</v>
      </c>
      <c r="D19" s="107"/>
    </row>
    <row r="20" s="78" customFormat="1" ht="30" hidden="1" customHeight="1" spans="1:4">
      <c r="A20" s="105" t="s">
        <v>229</v>
      </c>
      <c r="B20" s="106">
        <v>0</v>
      </c>
      <c r="C20" s="103">
        <f t="shared" si="0"/>
        <v>0</v>
      </c>
      <c r="D20" s="107"/>
    </row>
    <row r="21" s="95" customFormat="1" ht="16" customHeight="1" spans="1:4">
      <c r="A21" s="102" t="s">
        <v>230</v>
      </c>
      <c r="B21" s="103">
        <v>500</v>
      </c>
      <c r="C21" s="103">
        <f t="shared" si="0"/>
        <v>-53</v>
      </c>
      <c r="D21" s="104">
        <v>447</v>
      </c>
    </row>
    <row r="22" s="95" customFormat="1" ht="16" customHeight="1" spans="1:4">
      <c r="A22" s="102" t="s">
        <v>231</v>
      </c>
      <c r="B22" s="103">
        <v>450</v>
      </c>
      <c r="C22" s="103">
        <f t="shared" si="0"/>
        <v>-3</v>
      </c>
      <c r="D22" s="104">
        <v>447</v>
      </c>
    </row>
    <row r="23" s="95" customFormat="1" ht="16" customHeight="1" spans="1:4">
      <c r="A23" s="102" t="s">
        <v>232</v>
      </c>
      <c r="B23" s="103">
        <v>450</v>
      </c>
      <c r="C23" s="103">
        <f t="shared" si="0"/>
        <v>-3</v>
      </c>
      <c r="D23" s="104">
        <f>397+50</f>
        <v>447</v>
      </c>
    </row>
    <row r="24" s="78" customFormat="1" ht="30" hidden="1" customHeight="1" spans="1:4">
      <c r="A24" s="105" t="s">
        <v>233</v>
      </c>
      <c r="B24" s="106">
        <v>0</v>
      </c>
      <c r="C24" s="103">
        <f t="shared" si="0"/>
        <v>0</v>
      </c>
      <c r="D24" s="107"/>
    </row>
    <row r="25" s="78" customFormat="1" ht="30" hidden="1" customHeight="1" spans="1:4">
      <c r="A25" s="105" t="s">
        <v>234</v>
      </c>
      <c r="B25" s="106">
        <v>0</v>
      </c>
      <c r="C25" s="103">
        <f t="shared" si="0"/>
        <v>0</v>
      </c>
      <c r="D25" s="107"/>
    </row>
    <row r="26" s="95" customFormat="1" ht="16" customHeight="1" spans="1:4">
      <c r="A26" s="102" t="s">
        <v>235</v>
      </c>
      <c r="B26" s="103">
        <v>50</v>
      </c>
      <c r="C26" s="103">
        <f t="shared" si="0"/>
        <v>-50</v>
      </c>
      <c r="D26" s="104">
        <v>0</v>
      </c>
    </row>
    <row r="27" s="78" customFormat="1" ht="30" hidden="1" customHeight="1" spans="1:4">
      <c r="A27" s="105" t="s">
        <v>232</v>
      </c>
      <c r="B27" s="106">
        <v>0</v>
      </c>
      <c r="C27" s="103">
        <f t="shared" si="0"/>
        <v>0</v>
      </c>
      <c r="D27" s="107"/>
    </row>
    <row r="28" s="78" customFormat="1" ht="30" hidden="1" customHeight="1" spans="1:4">
      <c r="A28" s="105" t="s">
        <v>233</v>
      </c>
      <c r="B28" s="106">
        <v>0</v>
      </c>
      <c r="C28" s="103">
        <f t="shared" si="0"/>
        <v>0</v>
      </c>
      <c r="D28" s="107"/>
    </row>
    <row r="29" s="95" customFormat="1" ht="16" customHeight="1" spans="1:4">
      <c r="A29" s="102" t="s">
        <v>236</v>
      </c>
      <c r="B29" s="103">
        <v>50</v>
      </c>
      <c r="C29" s="103">
        <f t="shared" si="0"/>
        <v>-50</v>
      </c>
      <c r="D29" s="104">
        <v>0</v>
      </c>
    </row>
    <row r="30" s="78" customFormat="1" ht="30" hidden="1" customHeight="1" spans="1:4">
      <c r="A30" s="105" t="s">
        <v>237</v>
      </c>
      <c r="B30" s="106">
        <v>0</v>
      </c>
      <c r="C30" s="103">
        <f t="shared" si="0"/>
        <v>0</v>
      </c>
      <c r="D30" s="107"/>
    </row>
    <row r="31" s="78" customFormat="1" ht="30" hidden="1" customHeight="1" spans="1:4">
      <c r="A31" s="105" t="s">
        <v>233</v>
      </c>
      <c r="B31" s="106">
        <v>0</v>
      </c>
      <c r="C31" s="103">
        <f t="shared" si="0"/>
        <v>0</v>
      </c>
      <c r="D31" s="107"/>
    </row>
    <row r="32" s="78" customFormat="1" ht="30" hidden="1" customHeight="1" spans="1:4">
      <c r="A32" s="105" t="s">
        <v>238</v>
      </c>
      <c r="B32" s="106">
        <v>0</v>
      </c>
      <c r="C32" s="103">
        <f t="shared" si="0"/>
        <v>0</v>
      </c>
      <c r="D32" s="107"/>
    </row>
    <row r="33" s="78" customFormat="1" ht="30" hidden="1" customHeight="1" spans="1:4">
      <c r="A33" s="105" t="s">
        <v>239</v>
      </c>
      <c r="B33" s="106">
        <v>0</v>
      </c>
      <c r="C33" s="103">
        <f t="shared" si="0"/>
        <v>0</v>
      </c>
      <c r="D33" s="107"/>
    </row>
    <row r="34" s="78" customFormat="1" ht="30" hidden="1" customHeight="1" spans="1:4">
      <c r="A34" s="105" t="s">
        <v>240</v>
      </c>
      <c r="B34" s="106">
        <v>0</v>
      </c>
      <c r="C34" s="103">
        <f t="shared" si="0"/>
        <v>0</v>
      </c>
      <c r="D34" s="107"/>
    </row>
    <row r="35" s="78" customFormat="1" ht="30" hidden="1" customHeight="1" spans="1:4">
      <c r="A35" s="105" t="s">
        <v>241</v>
      </c>
      <c r="B35" s="106">
        <v>0</v>
      </c>
      <c r="C35" s="103">
        <f t="shared" si="0"/>
        <v>0</v>
      </c>
      <c r="D35" s="107"/>
    </row>
    <row r="36" s="78" customFormat="1" ht="30" hidden="1" customHeight="1" spans="1:4">
      <c r="A36" s="105" t="s">
        <v>242</v>
      </c>
      <c r="B36" s="106">
        <v>0</v>
      </c>
      <c r="C36" s="103">
        <f t="shared" si="0"/>
        <v>0</v>
      </c>
      <c r="D36" s="107"/>
    </row>
    <row r="37" s="78" customFormat="1" ht="30" hidden="1" customHeight="1" spans="1:4">
      <c r="A37" s="105" t="s">
        <v>243</v>
      </c>
      <c r="B37" s="106">
        <v>0</v>
      </c>
      <c r="C37" s="103">
        <f t="shared" si="0"/>
        <v>0</v>
      </c>
      <c r="D37" s="107"/>
    </row>
    <row r="38" s="78" customFormat="1" ht="30" hidden="1" customHeight="1" spans="1:4">
      <c r="A38" s="105" t="s">
        <v>244</v>
      </c>
      <c r="B38" s="106">
        <v>0</v>
      </c>
      <c r="C38" s="103">
        <f t="shared" si="0"/>
        <v>0</v>
      </c>
      <c r="D38" s="107"/>
    </row>
    <row r="39" s="78" customFormat="1" ht="30" hidden="1" customHeight="1" spans="1:4">
      <c r="A39" s="105" t="s">
        <v>245</v>
      </c>
      <c r="B39" s="106">
        <v>0</v>
      </c>
      <c r="C39" s="103">
        <f t="shared" si="0"/>
        <v>0</v>
      </c>
      <c r="D39" s="107"/>
    </row>
    <row r="40" s="78" customFormat="1" ht="30" hidden="1" customHeight="1" spans="1:4">
      <c r="A40" s="105" t="s">
        <v>246</v>
      </c>
      <c r="B40" s="106">
        <v>0</v>
      </c>
      <c r="C40" s="103">
        <f t="shared" si="0"/>
        <v>0</v>
      </c>
      <c r="D40" s="107"/>
    </row>
    <row r="41" s="78" customFormat="1" ht="30" hidden="1" customHeight="1" spans="1:4">
      <c r="A41" s="105" t="s">
        <v>247</v>
      </c>
      <c r="B41" s="106">
        <v>0</v>
      </c>
      <c r="C41" s="103">
        <f t="shared" si="0"/>
        <v>0</v>
      </c>
      <c r="D41" s="107"/>
    </row>
    <row r="42" s="78" customFormat="1" ht="30" hidden="1" customHeight="1" spans="1:4">
      <c r="A42" s="105" t="s">
        <v>248</v>
      </c>
      <c r="B42" s="106">
        <v>0</v>
      </c>
      <c r="C42" s="103">
        <f t="shared" si="0"/>
        <v>0</v>
      </c>
      <c r="D42" s="107"/>
    </row>
    <row r="43" s="78" customFormat="1" ht="30" hidden="1" customHeight="1" spans="1:4">
      <c r="A43" s="105" t="s">
        <v>249</v>
      </c>
      <c r="B43" s="106">
        <v>0</v>
      </c>
      <c r="C43" s="103">
        <f t="shared" si="0"/>
        <v>0</v>
      </c>
      <c r="D43" s="107"/>
    </row>
    <row r="44" s="95" customFormat="1" ht="16" customHeight="1" spans="1:4">
      <c r="A44" s="102" t="s">
        <v>250</v>
      </c>
      <c r="B44" s="103">
        <f t="shared" ref="B44:B46" si="1">81220-700</f>
        <v>80520</v>
      </c>
      <c r="C44" s="103">
        <f t="shared" si="0"/>
        <v>41508</v>
      </c>
      <c r="D44" s="104">
        <f>D45+D77</f>
        <v>122028</v>
      </c>
    </row>
    <row r="45" s="95" customFormat="1" ht="16" customHeight="1" spans="1:4">
      <c r="A45" s="102" t="s">
        <v>251</v>
      </c>
      <c r="B45" s="103">
        <f t="shared" si="1"/>
        <v>80520</v>
      </c>
      <c r="C45" s="103">
        <f t="shared" si="0"/>
        <v>-18492</v>
      </c>
      <c r="D45" s="104">
        <f>SUM(D46:D57)</f>
        <v>62028</v>
      </c>
    </row>
    <row r="46" s="95" customFormat="1" ht="16" customHeight="1" spans="1:4">
      <c r="A46" s="102" t="s">
        <v>252</v>
      </c>
      <c r="B46" s="103">
        <f t="shared" si="1"/>
        <v>80520</v>
      </c>
      <c r="C46" s="103">
        <f t="shared" si="0"/>
        <v>-29651</v>
      </c>
      <c r="D46" s="104">
        <v>50869</v>
      </c>
    </row>
    <row r="47" s="78" customFormat="1" ht="30" hidden="1" customHeight="1" spans="1:4">
      <c r="A47" s="105" t="s">
        <v>253</v>
      </c>
      <c r="B47" s="106">
        <v>0</v>
      </c>
      <c r="C47" s="103" t="e">
        <f t="shared" si="0"/>
        <v>#VALUE!</v>
      </c>
      <c r="D47" s="108" t="s">
        <v>172</v>
      </c>
    </row>
    <row r="48" s="78" customFormat="1" ht="30" hidden="1" customHeight="1" spans="1:4">
      <c r="A48" s="105" t="s">
        <v>254</v>
      </c>
      <c r="B48" s="106">
        <v>0</v>
      </c>
      <c r="C48" s="103" t="e">
        <f t="shared" si="0"/>
        <v>#VALUE!</v>
      </c>
      <c r="D48" s="108" t="s">
        <v>172</v>
      </c>
    </row>
    <row r="49" s="78" customFormat="1" ht="30" hidden="1" customHeight="1" spans="1:4">
      <c r="A49" s="105" t="s">
        <v>255</v>
      </c>
      <c r="B49" s="106">
        <v>0</v>
      </c>
      <c r="C49" s="103" t="e">
        <f t="shared" si="0"/>
        <v>#VALUE!</v>
      </c>
      <c r="D49" s="108" t="s">
        <v>172</v>
      </c>
    </row>
    <row r="50" s="78" customFormat="1" ht="30" hidden="1" customHeight="1" spans="1:4">
      <c r="A50" s="105" t="s">
        <v>256</v>
      </c>
      <c r="B50" s="106">
        <v>0</v>
      </c>
      <c r="C50" s="103" t="e">
        <f t="shared" si="0"/>
        <v>#VALUE!</v>
      </c>
      <c r="D50" s="108" t="s">
        <v>172</v>
      </c>
    </row>
    <row r="51" s="78" customFormat="1" ht="30" hidden="1" customHeight="1" spans="1:4">
      <c r="A51" s="105" t="s">
        <v>257</v>
      </c>
      <c r="B51" s="106">
        <v>0</v>
      </c>
      <c r="C51" s="103" t="e">
        <f t="shared" si="0"/>
        <v>#VALUE!</v>
      </c>
      <c r="D51" s="108" t="s">
        <v>172</v>
      </c>
    </row>
    <row r="52" s="78" customFormat="1" ht="30" hidden="1" customHeight="1" spans="1:4">
      <c r="A52" s="105" t="s">
        <v>258</v>
      </c>
      <c r="B52" s="106">
        <v>0</v>
      </c>
      <c r="C52" s="103" t="e">
        <f t="shared" si="0"/>
        <v>#VALUE!</v>
      </c>
      <c r="D52" s="108" t="s">
        <v>172</v>
      </c>
    </row>
    <row r="53" s="78" customFormat="1" ht="30" hidden="1" customHeight="1" spans="1:4">
      <c r="A53" s="105" t="s">
        <v>259</v>
      </c>
      <c r="B53" s="106">
        <v>0</v>
      </c>
      <c r="C53" s="103" t="e">
        <f t="shared" si="0"/>
        <v>#VALUE!</v>
      </c>
      <c r="D53" s="108" t="s">
        <v>172</v>
      </c>
    </row>
    <row r="54" s="78" customFormat="1" ht="30" hidden="1" customHeight="1" spans="1:4">
      <c r="A54" s="105" t="s">
        <v>260</v>
      </c>
      <c r="B54" s="106">
        <v>0</v>
      </c>
      <c r="C54" s="103" t="e">
        <f t="shared" si="0"/>
        <v>#VALUE!</v>
      </c>
      <c r="D54" s="108" t="s">
        <v>172</v>
      </c>
    </row>
    <row r="55" s="78" customFormat="1" ht="30" hidden="1" customHeight="1" spans="1:4">
      <c r="A55" s="105" t="s">
        <v>261</v>
      </c>
      <c r="B55" s="106">
        <v>0</v>
      </c>
      <c r="C55" s="103" t="e">
        <f t="shared" si="0"/>
        <v>#VALUE!</v>
      </c>
      <c r="D55" s="108" t="s">
        <v>172</v>
      </c>
    </row>
    <row r="56" s="78" customFormat="1" ht="30" hidden="1" customHeight="1" spans="1:4">
      <c r="A56" s="105" t="s">
        <v>262</v>
      </c>
      <c r="B56" s="106">
        <v>0</v>
      </c>
      <c r="C56" s="103" t="e">
        <f t="shared" si="0"/>
        <v>#VALUE!</v>
      </c>
      <c r="D56" s="108" t="s">
        <v>172</v>
      </c>
    </row>
    <row r="57" s="95" customFormat="1" ht="16" customHeight="1" spans="1:4">
      <c r="A57" s="102" t="s">
        <v>263</v>
      </c>
      <c r="B57" s="103">
        <v>0</v>
      </c>
      <c r="C57" s="103">
        <f t="shared" si="0"/>
        <v>11159</v>
      </c>
      <c r="D57" s="104">
        <f>13939-2780</f>
        <v>11159</v>
      </c>
    </row>
    <row r="58" s="78" customFormat="1" ht="30" hidden="1" customHeight="1" spans="1:4">
      <c r="A58" s="105" t="s">
        <v>264</v>
      </c>
      <c r="B58" s="106">
        <v>0</v>
      </c>
      <c r="C58" s="103" t="e">
        <f t="shared" si="0"/>
        <v>#VALUE!</v>
      </c>
      <c r="D58" s="108" t="s">
        <v>172</v>
      </c>
    </row>
    <row r="59" s="78" customFormat="1" ht="30" hidden="1" customHeight="1" spans="1:4">
      <c r="A59" s="105" t="s">
        <v>252</v>
      </c>
      <c r="B59" s="106">
        <v>0</v>
      </c>
      <c r="C59" s="103" t="e">
        <f t="shared" si="0"/>
        <v>#VALUE!</v>
      </c>
      <c r="D59" s="108" t="s">
        <v>172</v>
      </c>
    </row>
    <row r="60" s="78" customFormat="1" ht="30" hidden="1" customHeight="1" spans="1:4">
      <c r="A60" s="105" t="s">
        <v>253</v>
      </c>
      <c r="B60" s="106">
        <v>0</v>
      </c>
      <c r="C60" s="103" t="e">
        <f t="shared" si="0"/>
        <v>#VALUE!</v>
      </c>
      <c r="D60" s="108" t="s">
        <v>172</v>
      </c>
    </row>
    <row r="61" s="78" customFormat="1" ht="30" hidden="1" customHeight="1" spans="1:4">
      <c r="A61" s="105" t="s">
        <v>265</v>
      </c>
      <c r="B61" s="106">
        <v>0</v>
      </c>
      <c r="C61" s="103" t="e">
        <f t="shared" si="0"/>
        <v>#VALUE!</v>
      </c>
      <c r="D61" s="108" t="s">
        <v>172</v>
      </c>
    </row>
    <row r="62" s="78" customFormat="1" ht="30" hidden="1" customHeight="1" spans="1:4">
      <c r="A62" s="105" t="s">
        <v>266</v>
      </c>
      <c r="B62" s="106">
        <v>0</v>
      </c>
      <c r="C62" s="103" t="e">
        <f t="shared" si="0"/>
        <v>#VALUE!</v>
      </c>
      <c r="D62" s="108" t="s">
        <v>172</v>
      </c>
    </row>
    <row r="63" s="78" customFormat="1" ht="30" hidden="1" customHeight="1" spans="1:4">
      <c r="A63" s="105" t="s">
        <v>267</v>
      </c>
      <c r="B63" s="106">
        <v>0</v>
      </c>
      <c r="C63" s="103" t="e">
        <f t="shared" si="0"/>
        <v>#VALUE!</v>
      </c>
      <c r="D63" s="108" t="s">
        <v>172</v>
      </c>
    </row>
    <row r="64" s="78" customFormat="1" ht="30" hidden="1" customHeight="1" spans="1:4">
      <c r="A64" s="105" t="s">
        <v>268</v>
      </c>
      <c r="B64" s="106">
        <v>0</v>
      </c>
      <c r="C64" s="103" t="e">
        <f t="shared" si="0"/>
        <v>#VALUE!</v>
      </c>
      <c r="D64" s="108" t="s">
        <v>172</v>
      </c>
    </row>
    <row r="65" s="78" customFormat="1" ht="30" hidden="1" customHeight="1" spans="1:4">
      <c r="A65" s="105" t="s">
        <v>269</v>
      </c>
      <c r="B65" s="106">
        <v>0</v>
      </c>
      <c r="C65" s="103" t="e">
        <f t="shared" si="0"/>
        <v>#VALUE!</v>
      </c>
      <c r="D65" s="108" t="s">
        <v>172</v>
      </c>
    </row>
    <row r="66" s="78" customFormat="1" ht="30" hidden="1" customHeight="1" spans="1:4">
      <c r="A66" s="105" t="s">
        <v>270</v>
      </c>
      <c r="B66" s="106">
        <v>0</v>
      </c>
      <c r="C66" s="103" t="e">
        <f t="shared" si="0"/>
        <v>#VALUE!</v>
      </c>
      <c r="D66" s="108" t="s">
        <v>172</v>
      </c>
    </row>
    <row r="67" s="78" customFormat="1" ht="30" hidden="1" customHeight="1" spans="1:4">
      <c r="A67" s="105" t="s">
        <v>271</v>
      </c>
      <c r="B67" s="106">
        <v>0</v>
      </c>
      <c r="C67" s="103" t="e">
        <f t="shared" si="0"/>
        <v>#VALUE!</v>
      </c>
      <c r="D67" s="108" t="s">
        <v>172</v>
      </c>
    </row>
    <row r="68" s="78" customFormat="1" ht="30" hidden="1" customHeight="1" spans="1:4">
      <c r="A68" s="105" t="s">
        <v>272</v>
      </c>
      <c r="B68" s="106">
        <v>0</v>
      </c>
      <c r="C68" s="103" t="e">
        <f t="shared" si="0"/>
        <v>#VALUE!</v>
      </c>
      <c r="D68" s="108" t="s">
        <v>172</v>
      </c>
    </row>
    <row r="69" s="78" customFormat="1" ht="30" hidden="1" customHeight="1" spans="1:4">
      <c r="A69" s="105" t="s">
        <v>273</v>
      </c>
      <c r="B69" s="106">
        <v>0</v>
      </c>
      <c r="C69" s="103" t="e">
        <f t="shared" si="0"/>
        <v>#VALUE!</v>
      </c>
      <c r="D69" s="108" t="s">
        <v>172</v>
      </c>
    </row>
    <row r="70" s="78" customFormat="1" ht="30" hidden="1" customHeight="1" spans="1:4">
      <c r="A70" s="105" t="s">
        <v>274</v>
      </c>
      <c r="B70" s="106">
        <v>0</v>
      </c>
      <c r="C70" s="103" t="e">
        <f t="shared" ref="C70:C133" si="2">D70-B70</f>
        <v>#VALUE!</v>
      </c>
      <c r="D70" s="108" t="s">
        <v>172</v>
      </c>
    </row>
    <row r="71" s="78" customFormat="1" ht="30" hidden="1" customHeight="1" spans="1:4">
      <c r="A71" s="105" t="s">
        <v>275</v>
      </c>
      <c r="B71" s="106">
        <v>0</v>
      </c>
      <c r="C71" s="103" t="e">
        <f t="shared" si="2"/>
        <v>#VALUE!</v>
      </c>
      <c r="D71" s="108" t="s">
        <v>172</v>
      </c>
    </row>
    <row r="72" s="78" customFormat="1" ht="30" hidden="1" customHeight="1" spans="1:4">
      <c r="A72" s="105" t="s">
        <v>276</v>
      </c>
      <c r="B72" s="106">
        <v>0</v>
      </c>
      <c r="C72" s="103" t="e">
        <f t="shared" si="2"/>
        <v>#VALUE!</v>
      </c>
      <c r="D72" s="108" t="s">
        <v>172</v>
      </c>
    </row>
    <row r="73" s="78" customFormat="1" ht="30" hidden="1" customHeight="1" spans="1:4">
      <c r="A73" s="105" t="s">
        <v>277</v>
      </c>
      <c r="B73" s="106">
        <v>0</v>
      </c>
      <c r="C73" s="103" t="e">
        <f t="shared" si="2"/>
        <v>#VALUE!</v>
      </c>
      <c r="D73" s="108" t="s">
        <v>172</v>
      </c>
    </row>
    <row r="74" s="78" customFormat="1" ht="30" hidden="1" customHeight="1" spans="1:4">
      <c r="A74" s="105" t="s">
        <v>252</v>
      </c>
      <c r="B74" s="106">
        <v>0</v>
      </c>
      <c r="C74" s="103" t="e">
        <f t="shared" si="2"/>
        <v>#VALUE!</v>
      </c>
      <c r="D74" s="108" t="s">
        <v>172</v>
      </c>
    </row>
    <row r="75" s="78" customFormat="1" ht="30" hidden="1" customHeight="1" spans="1:4">
      <c r="A75" s="105" t="s">
        <v>253</v>
      </c>
      <c r="B75" s="106">
        <v>0</v>
      </c>
      <c r="C75" s="103" t="e">
        <f t="shared" si="2"/>
        <v>#VALUE!</v>
      </c>
      <c r="D75" s="108" t="s">
        <v>172</v>
      </c>
    </row>
    <row r="76" s="78" customFormat="1" ht="30" hidden="1" customHeight="1" spans="1:4">
      <c r="A76" s="105" t="s">
        <v>278</v>
      </c>
      <c r="B76" s="106">
        <v>0</v>
      </c>
      <c r="C76" s="103" t="e">
        <f t="shared" si="2"/>
        <v>#VALUE!</v>
      </c>
      <c r="D76" s="108" t="s">
        <v>172</v>
      </c>
    </row>
    <row r="77" s="95" customFormat="1" ht="16" customHeight="1" spans="1:4">
      <c r="A77" s="102" t="s">
        <v>279</v>
      </c>
      <c r="B77" s="103">
        <v>0</v>
      </c>
      <c r="C77" s="103">
        <f t="shared" si="2"/>
        <v>60000</v>
      </c>
      <c r="D77" s="104">
        <v>60000</v>
      </c>
    </row>
    <row r="78" s="95" customFormat="1" ht="16" customHeight="1" spans="1:4">
      <c r="A78" s="102" t="s">
        <v>252</v>
      </c>
      <c r="B78" s="103">
        <v>0</v>
      </c>
      <c r="C78" s="103">
        <f t="shared" si="2"/>
        <v>60000</v>
      </c>
      <c r="D78" s="104">
        <v>60000</v>
      </c>
    </row>
    <row r="79" s="78" customFormat="1" ht="30" hidden="1" customHeight="1" spans="1:4">
      <c r="A79" s="105" t="s">
        <v>253</v>
      </c>
      <c r="B79" s="106">
        <v>0</v>
      </c>
      <c r="C79" s="103" t="e">
        <f t="shared" si="2"/>
        <v>#VALUE!</v>
      </c>
      <c r="D79" s="108" t="s">
        <v>172</v>
      </c>
    </row>
    <row r="80" s="78" customFormat="1" ht="30" hidden="1" customHeight="1" spans="1:4">
      <c r="A80" s="105" t="s">
        <v>280</v>
      </c>
      <c r="B80" s="106">
        <v>0</v>
      </c>
      <c r="C80" s="103" t="e">
        <f t="shared" si="2"/>
        <v>#VALUE!</v>
      </c>
      <c r="D80" s="108" t="s">
        <v>172</v>
      </c>
    </row>
    <row r="81" s="78" customFormat="1" ht="30" hidden="1" customHeight="1" spans="1:4">
      <c r="A81" s="105" t="s">
        <v>281</v>
      </c>
      <c r="B81" s="106">
        <v>0</v>
      </c>
      <c r="C81" s="103" t="e">
        <f t="shared" si="2"/>
        <v>#VALUE!</v>
      </c>
      <c r="D81" s="108" t="s">
        <v>172</v>
      </c>
    </row>
    <row r="82" s="78" customFormat="1" ht="30" hidden="1" customHeight="1" spans="1:4">
      <c r="A82" s="105" t="s">
        <v>268</v>
      </c>
      <c r="B82" s="106">
        <v>0</v>
      </c>
      <c r="C82" s="103" t="e">
        <f t="shared" si="2"/>
        <v>#VALUE!</v>
      </c>
      <c r="D82" s="108" t="s">
        <v>172</v>
      </c>
    </row>
    <row r="83" s="78" customFormat="1" ht="30" hidden="1" customHeight="1" spans="1:4">
      <c r="A83" s="105" t="s">
        <v>269</v>
      </c>
      <c r="B83" s="106">
        <v>0</v>
      </c>
      <c r="C83" s="103" t="e">
        <f t="shared" si="2"/>
        <v>#VALUE!</v>
      </c>
      <c r="D83" s="108" t="s">
        <v>172</v>
      </c>
    </row>
    <row r="84" s="78" customFormat="1" ht="30" hidden="1" customHeight="1" spans="1:4">
      <c r="A84" s="105" t="s">
        <v>270</v>
      </c>
      <c r="B84" s="106">
        <v>0</v>
      </c>
      <c r="C84" s="103" t="e">
        <f t="shared" si="2"/>
        <v>#VALUE!</v>
      </c>
      <c r="D84" s="108" t="s">
        <v>172</v>
      </c>
    </row>
    <row r="85" s="78" customFormat="1" ht="30" hidden="1" customHeight="1" spans="1:4">
      <c r="A85" s="105" t="s">
        <v>271</v>
      </c>
      <c r="B85" s="106">
        <v>0</v>
      </c>
      <c r="C85" s="103" t="e">
        <f t="shared" si="2"/>
        <v>#VALUE!</v>
      </c>
      <c r="D85" s="108" t="s">
        <v>172</v>
      </c>
    </row>
    <row r="86" s="78" customFormat="1" ht="30" hidden="1" customHeight="1" spans="1:4">
      <c r="A86" s="105" t="s">
        <v>282</v>
      </c>
      <c r="B86" s="106">
        <v>0</v>
      </c>
      <c r="C86" s="103" t="e">
        <f t="shared" si="2"/>
        <v>#VALUE!</v>
      </c>
      <c r="D86" s="108" t="s">
        <v>172</v>
      </c>
    </row>
    <row r="87" s="78" customFormat="1" ht="30" hidden="1" customHeight="1" spans="1:4">
      <c r="A87" s="105" t="s">
        <v>283</v>
      </c>
      <c r="B87" s="106">
        <v>0</v>
      </c>
      <c r="C87" s="103" t="e">
        <f t="shared" si="2"/>
        <v>#VALUE!</v>
      </c>
      <c r="D87" s="108" t="s">
        <v>172</v>
      </c>
    </row>
    <row r="88" s="78" customFormat="1" ht="30" hidden="1" customHeight="1" spans="1:4">
      <c r="A88" s="105" t="s">
        <v>274</v>
      </c>
      <c r="B88" s="106">
        <v>0</v>
      </c>
      <c r="C88" s="103" t="e">
        <f t="shared" si="2"/>
        <v>#VALUE!</v>
      </c>
      <c r="D88" s="108" t="s">
        <v>172</v>
      </c>
    </row>
    <row r="89" s="78" customFormat="1" ht="30" hidden="1" customHeight="1" spans="1:4">
      <c r="A89" s="105" t="s">
        <v>284</v>
      </c>
      <c r="B89" s="106">
        <v>0</v>
      </c>
      <c r="C89" s="103" t="e">
        <f t="shared" si="2"/>
        <v>#VALUE!</v>
      </c>
      <c r="D89" s="108" t="s">
        <v>172</v>
      </c>
    </row>
    <row r="90" s="78" customFormat="1" ht="30" hidden="1" customHeight="1" spans="1:4">
      <c r="A90" s="105" t="s">
        <v>285</v>
      </c>
      <c r="B90" s="106">
        <v>0</v>
      </c>
      <c r="C90" s="103" t="e">
        <f t="shared" si="2"/>
        <v>#VALUE!</v>
      </c>
      <c r="D90" s="108" t="s">
        <v>172</v>
      </c>
    </row>
    <row r="91" s="78" customFormat="1" ht="30" hidden="1" customHeight="1" spans="1:4">
      <c r="A91" s="105" t="s">
        <v>252</v>
      </c>
      <c r="B91" s="106">
        <v>0</v>
      </c>
      <c r="C91" s="103" t="e">
        <f t="shared" si="2"/>
        <v>#VALUE!</v>
      </c>
      <c r="D91" s="108" t="s">
        <v>172</v>
      </c>
    </row>
    <row r="92" s="78" customFormat="1" ht="30" hidden="1" customHeight="1" spans="1:4">
      <c r="A92" s="105" t="s">
        <v>253</v>
      </c>
      <c r="B92" s="106">
        <v>0</v>
      </c>
      <c r="C92" s="103" t="e">
        <f t="shared" si="2"/>
        <v>#VALUE!</v>
      </c>
      <c r="D92" s="108" t="s">
        <v>172</v>
      </c>
    </row>
    <row r="93" s="78" customFormat="1" ht="30" hidden="1" customHeight="1" spans="1:4">
      <c r="A93" s="105" t="s">
        <v>254</v>
      </c>
      <c r="B93" s="106">
        <v>0</v>
      </c>
      <c r="C93" s="103" t="e">
        <f t="shared" si="2"/>
        <v>#VALUE!</v>
      </c>
      <c r="D93" s="108" t="s">
        <v>172</v>
      </c>
    </row>
    <row r="94" s="78" customFormat="1" ht="30" hidden="1" customHeight="1" spans="1:4">
      <c r="A94" s="105" t="s">
        <v>255</v>
      </c>
      <c r="B94" s="106">
        <v>0</v>
      </c>
      <c r="C94" s="103" t="e">
        <f t="shared" si="2"/>
        <v>#VALUE!</v>
      </c>
      <c r="D94" s="108" t="s">
        <v>172</v>
      </c>
    </row>
    <row r="95" s="78" customFormat="1" ht="30" hidden="1" customHeight="1" spans="1:4">
      <c r="A95" s="105" t="s">
        <v>258</v>
      </c>
      <c r="B95" s="106">
        <v>0</v>
      </c>
      <c r="C95" s="103" t="e">
        <f t="shared" si="2"/>
        <v>#VALUE!</v>
      </c>
      <c r="D95" s="108" t="s">
        <v>172</v>
      </c>
    </row>
    <row r="96" s="78" customFormat="1" ht="30" hidden="1" customHeight="1" spans="1:4">
      <c r="A96" s="105" t="s">
        <v>260</v>
      </c>
      <c r="B96" s="106">
        <v>0</v>
      </c>
      <c r="C96" s="103" t="e">
        <f t="shared" si="2"/>
        <v>#VALUE!</v>
      </c>
      <c r="D96" s="108" t="s">
        <v>172</v>
      </c>
    </row>
    <row r="97" s="78" customFormat="1" ht="30" hidden="1" customHeight="1" spans="1:4">
      <c r="A97" s="105" t="s">
        <v>261</v>
      </c>
      <c r="B97" s="106">
        <v>0</v>
      </c>
      <c r="C97" s="103" t="e">
        <f t="shared" si="2"/>
        <v>#VALUE!</v>
      </c>
      <c r="D97" s="108" t="s">
        <v>172</v>
      </c>
    </row>
    <row r="98" s="78" customFormat="1" ht="30" hidden="1" customHeight="1" spans="1:4">
      <c r="A98" s="105" t="s">
        <v>286</v>
      </c>
      <c r="B98" s="106">
        <v>0</v>
      </c>
      <c r="C98" s="103" t="e">
        <f t="shared" si="2"/>
        <v>#VALUE!</v>
      </c>
      <c r="D98" s="108" t="s">
        <v>172</v>
      </c>
    </row>
    <row r="99" s="95" customFormat="1" ht="16" customHeight="1" spans="1:4">
      <c r="A99" s="102" t="s">
        <v>287</v>
      </c>
      <c r="B99" s="103">
        <v>750</v>
      </c>
      <c r="C99" s="103">
        <f t="shared" si="2"/>
        <v>-377</v>
      </c>
      <c r="D99" s="104">
        <v>373</v>
      </c>
    </row>
    <row r="100" s="95" customFormat="1" ht="16" customHeight="1" spans="1:4">
      <c r="A100" s="102" t="s">
        <v>288</v>
      </c>
      <c r="B100" s="103">
        <v>750</v>
      </c>
      <c r="C100" s="103">
        <f t="shared" si="2"/>
        <v>-377</v>
      </c>
      <c r="D100" s="104">
        <v>373</v>
      </c>
    </row>
    <row r="101" s="95" customFormat="1" ht="16" customHeight="1" spans="1:4">
      <c r="A101" s="102" t="s">
        <v>233</v>
      </c>
      <c r="B101" s="103">
        <v>350</v>
      </c>
      <c r="C101" s="103">
        <f t="shared" si="2"/>
        <v>-60</v>
      </c>
      <c r="D101" s="104">
        <v>290</v>
      </c>
    </row>
    <row r="102" s="78" customFormat="1" ht="30" hidden="1" customHeight="1" spans="1:4">
      <c r="A102" s="105" t="s">
        <v>289</v>
      </c>
      <c r="B102" s="106">
        <v>0</v>
      </c>
      <c r="C102" s="103" t="e">
        <f t="shared" si="2"/>
        <v>#VALUE!</v>
      </c>
      <c r="D102" s="108" t="s">
        <v>172</v>
      </c>
    </row>
    <row r="103" s="78" customFormat="1" ht="30" hidden="1" customHeight="1" spans="1:4">
      <c r="A103" s="105" t="s">
        <v>290</v>
      </c>
      <c r="B103" s="106">
        <v>0</v>
      </c>
      <c r="C103" s="103" t="e">
        <f t="shared" si="2"/>
        <v>#VALUE!</v>
      </c>
      <c r="D103" s="108" t="s">
        <v>172</v>
      </c>
    </row>
    <row r="104" s="95" customFormat="1" ht="16" customHeight="1" spans="1:4">
      <c r="A104" s="102" t="s">
        <v>291</v>
      </c>
      <c r="B104" s="103">
        <v>400</v>
      </c>
      <c r="C104" s="103">
        <f t="shared" si="2"/>
        <v>-317</v>
      </c>
      <c r="D104" s="104">
        <v>83</v>
      </c>
    </row>
    <row r="105" s="78" customFormat="1" ht="30" hidden="1" customHeight="1" spans="1:4">
      <c r="A105" s="105" t="s">
        <v>292</v>
      </c>
      <c r="B105" s="106">
        <v>0</v>
      </c>
      <c r="C105" s="103" t="e">
        <f t="shared" si="2"/>
        <v>#VALUE!</v>
      </c>
      <c r="D105" s="108" t="s">
        <v>172</v>
      </c>
    </row>
    <row r="106" s="78" customFormat="1" ht="30" hidden="1" customHeight="1" spans="1:4">
      <c r="A106" s="105" t="s">
        <v>233</v>
      </c>
      <c r="B106" s="106">
        <v>0</v>
      </c>
      <c r="C106" s="103" t="e">
        <f t="shared" si="2"/>
        <v>#VALUE!</v>
      </c>
      <c r="D106" s="108" t="s">
        <v>172</v>
      </c>
    </row>
    <row r="107" s="78" customFormat="1" ht="30" hidden="1" customHeight="1" spans="1:4">
      <c r="A107" s="105" t="s">
        <v>289</v>
      </c>
      <c r="B107" s="106">
        <v>0</v>
      </c>
      <c r="C107" s="103" t="e">
        <f t="shared" si="2"/>
        <v>#VALUE!</v>
      </c>
      <c r="D107" s="108" t="s">
        <v>172</v>
      </c>
    </row>
    <row r="108" s="78" customFormat="1" ht="30" hidden="1" customHeight="1" spans="1:4">
      <c r="A108" s="105" t="s">
        <v>293</v>
      </c>
      <c r="B108" s="106">
        <v>0</v>
      </c>
      <c r="C108" s="103" t="e">
        <f t="shared" si="2"/>
        <v>#VALUE!</v>
      </c>
      <c r="D108" s="108" t="s">
        <v>172</v>
      </c>
    </row>
    <row r="109" s="78" customFormat="1" ht="30" hidden="1" customHeight="1" spans="1:4">
      <c r="A109" s="105" t="s">
        <v>294</v>
      </c>
      <c r="B109" s="106">
        <v>0</v>
      </c>
      <c r="C109" s="103" t="e">
        <f t="shared" si="2"/>
        <v>#VALUE!</v>
      </c>
      <c r="D109" s="108" t="s">
        <v>172</v>
      </c>
    </row>
    <row r="110" s="78" customFormat="1" ht="30" hidden="1" customHeight="1" spans="1:4">
      <c r="A110" s="105" t="s">
        <v>295</v>
      </c>
      <c r="B110" s="106">
        <v>0</v>
      </c>
      <c r="C110" s="103" t="e">
        <f t="shared" si="2"/>
        <v>#VALUE!</v>
      </c>
      <c r="D110" s="108" t="s">
        <v>172</v>
      </c>
    </row>
    <row r="111" s="78" customFormat="1" ht="30" hidden="1" customHeight="1" spans="1:4">
      <c r="A111" s="105" t="s">
        <v>296</v>
      </c>
      <c r="B111" s="106">
        <v>0</v>
      </c>
      <c r="C111" s="103" t="e">
        <f t="shared" si="2"/>
        <v>#VALUE!</v>
      </c>
      <c r="D111" s="108" t="s">
        <v>172</v>
      </c>
    </row>
    <row r="112" s="78" customFormat="1" ht="30" hidden="1" customHeight="1" spans="1:4">
      <c r="A112" s="105" t="s">
        <v>297</v>
      </c>
      <c r="B112" s="106">
        <v>0</v>
      </c>
      <c r="C112" s="103" t="e">
        <f t="shared" si="2"/>
        <v>#VALUE!</v>
      </c>
      <c r="D112" s="108" t="s">
        <v>172</v>
      </c>
    </row>
    <row r="113" s="78" customFormat="1" ht="30" hidden="1" customHeight="1" spans="1:4">
      <c r="A113" s="105" t="s">
        <v>298</v>
      </c>
      <c r="B113" s="106">
        <v>0</v>
      </c>
      <c r="C113" s="103" t="e">
        <f t="shared" si="2"/>
        <v>#VALUE!</v>
      </c>
      <c r="D113" s="108" t="s">
        <v>172</v>
      </c>
    </row>
    <row r="114" s="78" customFormat="1" ht="30" hidden="1" customHeight="1" spans="1:4">
      <c r="A114" s="105" t="s">
        <v>299</v>
      </c>
      <c r="B114" s="106">
        <v>0</v>
      </c>
      <c r="C114" s="103" t="e">
        <f t="shared" si="2"/>
        <v>#VALUE!</v>
      </c>
      <c r="D114" s="108" t="s">
        <v>172</v>
      </c>
    </row>
    <row r="115" s="78" customFormat="1" ht="30" hidden="1" customHeight="1" spans="1:4">
      <c r="A115" s="105" t="s">
        <v>300</v>
      </c>
      <c r="B115" s="106">
        <v>0</v>
      </c>
      <c r="C115" s="103" t="e">
        <f t="shared" si="2"/>
        <v>#VALUE!</v>
      </c>
      <c r="D115" s="108" t="s">
        <v>172</v>
      </c>
    </row>
    <row r="116" s="78" customFormat="1" ht="30" hidden="1" customHeight="1" spans="1:4">
      <c r="A116" s="105" t="s">
        <v>301</v>
      </c>
      <c r="B116" s="106">
        <v>0</v>
      </c>
      <c r="C116" s="103" t="e">
        <f t="shared" si="2"/>
        <v>#VALUE!</v>
      </c>
      <c r="D116" s="108" t="s">
        <v>172</v>
      </c>
    </row>
    <row r="117" s="78" customFormat="1" ht="30" hidden="1" customHeight="1" spans="1:4">
      <c r="A117" s="105" t="s">
        <v>302</v>
      </c>
      <c r="B117" s="106">
        <v>0</v>
      </c>
      <c r="C117" s="103" t="e">
        <f t="shared" si="2"/>
        <v>#VALUE!</v>
      </c>
      <c r="D117" s="108" t="s">
        <v>172</v>
      </c>
    </row>
    <row r="118" s="78" customFormat="1" ht="30" hidden="1" customHeight="1" spans="1:4">
      <c r="A118" s="105" t="s">
        <v>303</v>
      </c>
      <c r="B118" s="106">
        <v>0</v>
      </c>
      <c r="C118" s="103" t="e">
        <f t="shared" si="2"/>
        <v>#VALUE!</v>
      </c>
      <c r="D118" s="108" t="s">
        <v>172</v>
      </c>
    </row>
    <row r="119" s="78" customFormat="1" ht="30" hidden="1" customHeight="1" spans="1:4">
      <c r="A119" s="105" t="s">
        <v>304</v>
      </c>
      <c r="B119" s="106">
        <v>0</v>
      </c>
      <c r="C119" s="103" t="e">
        <f t="shared" si="2"/>
        <v>#VALUE!</v>
      </c>
      <c r="D119" s="108" t="s">
        <v>172</v>
      </c>
    </row>
    <row r="120" s="78" customFormat="1" ht="30" hidden="1" customHeight="1" spans="1:4">
      <c r="A120" s="105" t="s">
        <v>305</v>
      </c>
      <c r="B120" s="106">
        <v>0</v>
      </c>
      <c r="C120" s="103" t="e">
        <f t="shared" si="2"/>
        <v>#VALUE!</v>
      </c>
      <c r="D120" s="108" t="s">
        <v>172</v>
      </c>
    </row>
    <row r="121" s="78" customFormat="1" ht="30" hidden="1" customHeight="1" spans="1:4">
      <c r="A121" s="105" t="s">
        <v>306</v>
      </c>
      <c r="B121" s="106">
        <v>0</v>
      </c>
      <c r="C121" s="103" t="e">
        <f t="shared" si="2"/>
        <v>#VALUE!</v>
      </c>
      <c r="D121" s="108" t="s">
        <v>172</v>
      </c>
    </row>
    <row r="122" s="78" customFormat="1" ht="30" hidden="1" customHeight="1" spans="1:4">
      <c r="A122" s="105" t="s">
        <v>304</v>
      </c>
      <c r="B122" s="106">
        <v>0</v>
      </c>
      <c r="C122" s="103" t="e">
        <f t="shared" si="2"/>
        <v>#VALUE!</v>
      </c>
      <c r="D122" s="108" t="s">
        <v>172</v>
      </c>
    </row>
    <row r="123" s="78" customFormat="1" ht="30" hidden="1" customHeight="1" spans="1:4">
      <c r="A123" s="105" t="s">
        <v>307</v>
      </c>
      <c r="B123" s="106">
        <v>0</v>
      </c>
      <c r="C123" s="103" t="e">
        <f t="shared" si="2"/>
        <v>#VALUE!</v>
      </c>
      <c r="D123" s="108" t="s">
        <v>172</v>
      </c>
    </row>
    <row r="124" s="78" customFormat="1" ht="30" hidden="1" customHeight="1" spans="1:4">
      <c r="A124" s="105" t="s">
        <v>308</v>
      </c>
      <c r="B124" s="106">
        <v>0</v>
      </c>
      <c r="C124" s="103" t="e">
        <f t="shared" si="2"/>
        <v>#VALUE!</v>
      </c>
      <c r="D124" s="108" t="s">
        <v>172</v>
      </c>
    </row>
    <row r="125" s="78" customFormat="1" ht="30" hidden="1" customHeight="1" spans="1:4">
      <c r="A125" s="105" t="s">
        <v>309</v>
      </c>
      <c r="B125" s="106">
        <v>0</v>
      </c>
      <c r="C125" s="103" t="e">
        <f t="shared" si="2"/>
        <v>#VALUE!</v>
      </c>
      <c r="D125" s="108" t="s">
        <v>172</v>
      </c>
    </row>
    <row r="126" s="78" customFormat="1" ht="30" hidden="1" customHeight="1" spans="1:4">
      <c r="A126" s="105" t="s">
        <v>310</v>
      </c>
      <c r="B126" s="106">
        <v>0</v>
      </c>
      <c r="C126" s="103" t="e">
        <f t="shared" si="2"/>
        <v>#VALUE!</v>
      </c>
      <c r="D126" s="108" t="s">
        <v>172</v>
      </c>
    </row>
    <row r="127" s="78" customFormat="1" ht="30" hidden="1" customHeight="1" spans="1:4">
      <c r="A127" s="105" t="s">
        <v>311</v>
      </c>
      <c r="B127" s="106">
        <v>0</v>
      </c>
      <c r="C127" s="103" t="e">
        <f t="shared" si="2"/>
        <v>#VALUE!</v>
      </c>
      <c r="D127" s="108" t="s">
        <v>172</v>
      </c>
    </row>
    <row r="128" s="78" customFormat="1" ht="30" hidden="1" customHeight="1" spans="1:4">
      <c r="A128" s="105" t="s">
        <v>312</v>
      </c>
      <c r="B128" s="106">
        <v>0</v>
      </c>
      <c r="C128" s="103" t="e">
        <f t="shared" si="2"/>
        <v>#VALUE!</v>
      </c>
      <c r="D128" s="108" t="s">
        <v>172</v>
      </c>
    </row>
    <row r="129" s="78" customFormat="1" ht="30" hidden="1" customHeight="1" spans="1:4">
      <c r="A129" s="105" t="s">
        <v>313</v>
      </c>
      <c r="B129" s="106">
        <v>0</v>
      </c>
      <c r="C129" s="103" t="e">
        <f t="shared" si="2"/>
        <v>#VALUE!</v>
      </c>
      <c r="D129" s="108" t="s">
        <v>172</v>
      </c>
    </row>
    <row r="130" s="78" customFormat="1" ht="30" hidden="1" customHeight="1" spans="1:4">
      <c r="A130" s="105" t="s">
        <v>314</v>
      </c>
      <c r="B130" s="106">
        <v>0</v>
      </c>
      <c r="C130" s="103" t="e">
        <f t="shared" si="2"/>
        <v>#VALUE!</v>
      </c>
      <c r="D130" s="108" t="s">
        <v>172</v>
      </c>
    </row>
    <row r="131" s="78" customFormat="1" ht="30" hidden="1" customHeight="1" spans="1:4">
      <c r="A131" s="105" t="s">
        <v>315</v>
      </c>
      <c r="B131" s="106">
        <v>0</v>
      </c>
      <c r="C131" s="103" t="e">
        <f t="shared" si="2"/>
        <v>#VALUE!</v>
      </c>
      <c r="D131" s="108" t="s">
        <v>172</v>
      </c>
    </row>
    <row r="132" s="78" customFormat="1" ht="30" hidden="1" customHeight="1" spans="1:4">
      <c r="A132" s="105" t="s">
        <v>316</v>
      </c>
      <c r="B132" s="106">
        <v>0</v>
      </c>
      <c r="C132" s="103" t="e">
        <f t="shared" si="2"/>
        <v>#VALUE!</v>
      </c>
      <c r="D132" s="108" t="s">
        <v>172</v>
      </c>
    </row>
    <row r="133" s="78" customFormat="1" ht="30" hidden="1" customHeight="1" spans="1:4">
      <c r="A133" s="105" t="s">
        <v>317</v>
      </c>
      <c r="B133" s="106">
        <v>0</v>
      </c>
      <c r="C133" s="103" t="e">
        <f t="shared" si="2"/>
        <v>#VALUE!</v>
      </c>
      <c r="D133" s="108" t="s">
        <v>172</v>
      </c>
    </row>
    <row r="134" s="78" customFormat="1" ht="30" hidden="1" customHeight="1" spans="1:4">
      <c r="A134" s="105" t="s">
        <v>318</v>
      </c>
      <c r="B134" s="106">
        <v>0</v>
      </c>
      <c r="C134" s="103" t="e">
        <f t="shared" ref="C134:C197" si="3">D134-B134</f>
        <v>#VALUE!</v>
      </c>
      <c r="D134" s="108" t="s">
        <v>172</v>
      </c>
    </row>
    <row r="135" s="78" customFormat="1" ht="30" hidden="1" customHeight="1" spans="1:4">
      <c r="A135" s="105" t="s">
        <v>319</v>
      </c>
      <c r="B135" s="106">
        <v>0</v>
      </c>
      <c r="C135" s="103" t="e">
        <f t="shared" si="3"/>
        <v>#VALUE!</v>
      </c>
      <c r="D135" s="108" t="s">
        <v>172</v>
      </c>
    </row>
    <row r="136" s="78" customFormat="1" ht="30" hidden="1" customHeight="1" spans="1:4">
      <c r="A136" s="105" t="s">
        <v>320</v>
      </c>
      <c r="B136" s="106">
        <v>0</v>
      </c>
      <c r="C136" s="103" t="e">
        <f t="shared" si="3"/>
        <v>#VALUE!</v>
      </c>
      <c r="D136" s="108" t="s">
        <v>172</v>
      </c>
    </row>
    <row r="137" s="78" customFormat="1" ht="30" hidden="1" customHeight="1" spans="1:4">
      <c r="A137" s="105" t="s">
        <v>321</v>
      </c>
      <c r="B137" s="106">
        <v>0</v>
      </c>
      <c r="C137" s="103" t="e">
        <f t="shared" si="3"/>
        <v>#VALUE!</v>
      </c>
      <c r="D137" s="108" t="s">
        <v>172</v>
      </c>
    </row>
    <row r="138" s="78" customFormat="1" ht="30" hidden="1" customHeight="1" spans="1:4">
      <c r="A138" s="105" t="s">
        <v>322</v>
      </c>
      <c r="B138" s="106">
        <v>0</v>
      </c>
      <c r="C138" s="103" t="e">
        <f t="shared" si="3"/>
        <v>#VALUE!</v>
      </c>
      <c r="D138" s="108" t="s">
        <v>172</v>
      </c>
    </row>
    <row r="139" s="78" customFormat="1" ht="30" hidden="1" customHeight="1" spans="1:4">
      <c r="A139" s="105" t="s">
        <v>323</v>
      </c>
      <c r="B139" s="106">
        <v>0</v>
      </c>
      <c r="C139" s="103" t="e">
        <f t="shared" si="3"/>
        <v>#VALUE!</v>
      </c>
      <c r="D139" s="108" t="s">
        <v>172</v>
      </c>
    </row>
    <row r="140" s="78" customFormat="1" ht="30" hidden="1" customHeight="1" spans="1:4">
      <c r="A140" s="105" t="s">
        <v>324</v>
      </c>
      <c r="B140" s="106">
        <v>0</v>
      </c>
      <c r="C140" s="103" t="e">
        <f t="shared" si="3"/>
        <v>#VALUE!</v>
      </c>
      <c r="D140" s="108" t="s">
        <v>172</v>
      </c>
    </row>
    <row r="141" s="78" customFormat="1" ht="30" hidden="1" customHeight="1" spans="1:4">
      <c r="A141" s="105" t="s">
        <v>325</v>
      </c>
      <c r="B141" s="106">
        <v>0</v>
      </c>
      <c r="C141" s="103" t="e">
        <f t="shared" si="3"/>
        <v>#VALUE!</v>
      </c>
      <c r="D141" s="108" t="s">
        <v>172</v>
      </c>
    </row>
    <row r="142" s="78" customFormat="1" ht="30" hidden="1" customHeight="1" spans="1:4">
      <c r="A142" s="105" t="s">
        <v>326</v>
      </c>
      <c r="B142" s="106">
        <v>0</v>
      </c>
      <c r="C142" s="103" t="e">
        <f t="shared" si="3"/>
        <v>#VALUE!</v>
      </c>
      <c r="D142" s="108" t="s">
        <v>172</v>
      </c>
    </row>
    <row r="143" s="78" customFormat="1" ht="30" hidden="1" customHeight="1" spans="1:4">
      <c r="A143" s="105" t="s">
        <v>327</v>
      </c>
      <c r="B143" s="106">
        <v>0</v>
      </c>
      <c r="C143" s="103" t="e">
        <f t="shared" si="3"/>
        <v>#VALUE!</v>
      </c>
      <c r="D143" s="108" t="s">
        <v>172</v>
      </c>
    </row>
    <row r="144" s="78" customFormat="1" ht="30" hidden="1" customHeight="1" spans="1:4">
      <c r="A144" s="105" t="s">
        <v>328</v>
      </c>
      <c r="B144" s="106">
        <v>0</v>
      </c>
      <c r="C144" s="103" t="e">
        <f t="shared" si="3"/>
        <v>#VALUE!</v>
      </c>
      <c r="D144" s="108" t="s">
        <v>172</v>
      </c>
    </row>
    <row r="145" s="78" customFormat="1" ht="30" hidden="1" customHeight="1" spans="1:4">
      <c r="A145" s="105" t="s">
        <v>329</v>
      </c>
      <c r="B145" s="106">
        <v>0</v>
      </c>
      <c r="C145" s="103" t="e">
        <f t="shared" si="3"/>
        <v>#VALUE!</v>
      </c>
      <c r="D145" s="108" t="s">
        <v>172</v>
      </c>
    </row>
    <row r="146" s="78" customFormat="1" ht="30" hidden="1" customHeight="1" spans="1:4">
      <c r="A146" s="105" t="s">
        <v>330</v>
      </c>
      <c r="B146" s="106">
        <v>0</v>
      </c>
      <c r="C146" s="103" t="e">
        <f t="shared" si="3"/>
        <v>#VALUE!</v>
      </c>
      <c r="D146" s="108" t="s">
        <v>172</v>
      </c>
    </row>
    <row r="147" s="78" customFormat="1" ht="30" hidden="1" customHeight="1" spans="1:4">
      <c r="A147" s="105" t="s">
        <v>331</v>
      </c>
      <c r="B147" s="106">
        <v>0</v>
      </c>
      <c r="C147" s="103" t="e">
        <f t="shared" si="3"/>
        <v>#VALUE!</v>
      </c>
      <c r="D147" s="108" t="s">
        <v>172</v>
      </c>
    </row>
    <row r="148" s="78" customFormat="1" ht="30" hidden="1" customHeight="1" spans="1:4">
      <c r="A148" s="105" t="s">
        <v>332</v>
      </c>
      <c r="B148" s="106">
        <v>0</v>
      </c>
      <c r="C148" s="103" t="e">
        <f t="shared" si="3"/>
        <v>#VALUE!</v>
      </c>
      <c r="D148" s="108" t="s">
        <v>172</v>
      </c>
    </row>
    <row r="149" s="78" customFormat="1" ht="30" hidden="1" customHeight="1" spans="1:4">
      <c r="A149" s="105" t="s">
        <v>333</v>
      </c>
      <c r="B149" s="106">
        <v>0</v>
      </c>
      <c r="C149" s="103" t="e">
        <f t="shared" si="3"/>
        <v>#VALUE!</v>
      </c>
      <c r="D149" s="108" t="s">
        <v>172</v>
      </c>
    </row>
    <row r="150" s="78" customFormat="1" ht="30" hidden="1" customHeight="1" spans="1:4">
      <c r="A150" s="105" t="s">
        <v>334</v>
      </c>
      <c r="B150" s="106">
        <v>0</v>
      </c>
      <c r="C150" s="103" t="e">
        <f t="shared" si="3"/>
        <v>#VALUE!</v>
      </c>
      <c r="D150" s="108" t="s">
        <v>172</v>
      </c>
    </row>
    <row r="151" s="78" customFormat="1" ht="30" hidden="1" customHeight="1" spans="1:4">
      <c r="A151" s="105" t="s">
        <v>335</v>
      </c>
      <c r="B151" s="106">
        <v>0</v>
      </c>
      <c r="C151" s="103" t="e">
        <f t="shared" si="3"/>
        <v>#VALUE!</v>
      </c>
      <c r="D151" s="108" t="s">
        <v>172</v>
      </c>
    </row>
    <row r="152" s="78" customFormat="1" ht="30" hidden="1" customHeight="1" spans="1:4">
      <c r="A152" s="105" t="s">
        <v>336</v>
      </c>
      <c r="B152" s="106">
        <v>0</v>
      </c>
      <c r="C152" s="103" t="e">
        <f t="shared" si="3"/>
        <v>#VALUE!</v>
      </c>
      <c r="D152" s="108" t="s">
        <v>172</v>
      </c>
    </row>
    <row r="153" s="78" customFormat="1" ht="30" hidden="1" customHeight="1" spans="1:4">
      <c r="A153" s="105" t="s">
        <v>337</v>
      </c>
      <c r="B153" s="106">
        <v>0</v>
      </c>
      <c r="C153" s="103" t="e">
        <f t="shared" si="3"/>
        <v>#VALUE!</v>
      </c>
      <c r="D153" s="108" t="s">
        <v>172</v>
      </c>
    </row>
    <row r="154" s="78" customFormat="1" ht="30" hidden="1" customHeight="1" spans="1:4">
      <c r="A154" s="105" t="s">
        <v>338</v>
      </c>
      <c r="B154" s="106">
        <v>0</v>
      </c>
      <c r="C154" s="103" t="e">
        <f t="shared" si="3"/>
        <v>#VALUE!</v>
      </c>
      <c r="D154" s="108" t="s">
        <v>172</v>
      </c>
    </row>
    <row r="155" s="78" customFormat="1" ht="30" hidden="1" customHeight="1" spans="1:4">
      <c r="A155" s="105" t="s">
        <v>339</v>
      </c>
      <c r="B155" s="106">
        <v>0</v>
      </c>
      <c r="C155" s="103" t="e">
        <f t="shared" si="3"/>
        <v>#VALUE!</v>
      </c>
      <c r="D155" s="108" t="s">
        <v>172</v>
      </c>
    </row>
    <row r="156" s="78" customFormat="1" ht="30" hidden="1" customHeight="1" spans="1:4">
      <c r="A156" s="105" t="s">
        <v>340</v>
      </c>
      <c r="B156" s="106">
        <v>0</v>
      </c>
      <c r="C156" s="103" t="e">
        <f t="shared" si="3"/>
        <v>#VALUE!</v>
      </c>
      <c r="D156" s="108" t="s">
        <v>172</v>
      </c>
    </row>
    <row r="157" s="78" customFormat="1" ht="30" hidden="1" customHeight="1" spans="1:4">
      <c r="A157" s="105" t="s">
        <v>302</v>
      </c>
      <c r="B157" s="106">
        <v>0</v>
      </c>
      <c r="C157" s="103" t="e">
        <f t="shared" si="3"/>
        <v>#VALUE!</v>
      </c>
      <c r="D157" s="108" t="s">
        <v>172</v>
      </c>
    </row>
    <row r="158" s="78" customFormat="1" ht="30" hidden="1" customHeight="1" spans="1:4">
      <c r="A158" s="105" t="s">
        <v>341</v>
      </c>
      <c r="B158" s="106">
        <v>0</v>
      </c>
      <c r="C158" s="103" t="e">
        <f t="shared" si="3"/>
        <v>#VALUE!</v>
      </c>
      <c r="D158" s="108" t="s">
        <v>172</v>
      </c>
    </row>
    <row r="159" s="78" customFormat="1" ht="30" hidden="1" customHeight="1" spans="1:4">
      <c r="A159" s="105" t="s">
        <v>342</v>
      </c>
      <c r="B159" s="106">
        <v>0</v>
      </c>
      <c r="C159" s="103" t="e">
        <f t="shared" si="3"/>
        <v>#VALUE!</v>
      </c>
      <c r="D159" s="108" t="s">
        <v>172</v>
      </c>
    </row>
    <row r="160" s="78" customFormat="1" ht="30" hidden="1" customHeight="1" spans="1:4">
      <c r="A160" s="105" t="s">
        <v>302</v>
      </c>
      <c r="B160" s="106">
        <v>0</v>
      </c>
      <c r="C160" s="103" t="e">
        <f t="shared" si="3"/>
        <v>#VALUE!</v>
      </c>
      <c r="D160" s="108" t="s">
        <v>172</v>
      </c>
    </row>
    <row r="161" s="78" customFormat="1" ht="30" hidden="1" customHeight="1" spans="1:4">
      <c r="A161" s="105" t="s">
        <v>343</v>
      </c>
      <c r="B161" s="106">
        <v>0</v>
      </c>
      <c r="C161" s="103" t="e">
        <f t="shared" si="3"/>
        <v>#VALUE!</v>
      </c>
      <c r="D161" s="108" t="s">
        <v>172</v>
      </c>
    </row>
    <row r="162" s="78" customFormat="1" ht="30" hidden="1" customHeight="1" spans="1:4">
      <c r="A162" s="105" t="s">
        <v>344</v>
      </c>
      <c r="B162" s="106">
        <v>0</v>
      </c>
      <c r="C162" s="103" t="e">
        <f t="shared" si="3"/>
        <v>#VALUE!</v>
      </c>
      <c r="D162" s="108" t="s">
        <v>172</v>
      </c>
    </row>
    <row r="163" s="78" customFormat="1" ht="30" hidden="1" customHeight="1" spans="1:4">
      <c r="A163" s="105" t="s">
        <v>345</v>
      </c>
      <c r="B163" s="106">
        <v>0</v>
      </c>
      <c r="C163" s="103" t="e">
        <f t="shared" si="3"/>
        <v>#VALUE!</v>
      </c>
      <c r="D163" s="108" t="s">
        <v>172</v>
      </c>
    </row>
    <row r="164" s="78" customFormat="1" ht="30" hidden="1" customHeight="1" spans="1:4">
      <c r="A164" s="105" t="s">
        <v>311</v>
      </c>
      <c r="B164" s="106">
        <v>0</v>
      </c>
      <c r="C164" s="103" t="e">
        <f t="shared" si="3"/>
        <v>#VALUE!</v>
      </c>
      <c r="D164" s="108" t="s">
        <v>172</v>
      </c>
    </row>
    <row r="165" s="78" customFormat="1" ht="30" hidden="1" customHeight="1" spans="1:4">
      <c r="A165" s="105" t="s">
        <v>313</v>
      </c>
      <c r="B165" s="106">
        <v>0</v>
      </c>
      <c r="C165" s="103" t="e">
        <f t="shared" si="3"/>
        <v>#VALUE!</v>
      </c>
      <c r="D165" s="108" t="s">
        <v>172</v>
      </c>
    </row>
    <row r="166" s="96" customFormat="1" ht="30" hidden="1" customHeight="1" spans="1:4">
      <c r="A166" s="105" t="s">
        <v>346</v>
      </c>
      <c r="B166" s="106">
        <v>0</v>
      </c>
      <c r="C166" s="103" t="e">
        <f t="shared" si="3"/>
        <v>#VALUE!</v>
      </c>
      <c r="D166" s="108" t="s">
        <v>172</v>
      </c>
    </row>
    <row r="167" s="96" customFormat="1" ht="30.75" hidden="1" customHeight="1" spans="1:4">
      <c r="A167" s="105" t="s">
        <v>347</v>
      </c>
      <c r="B167" s="106">
        <v>0</v>
      </c>
      <c r="C167" s="103" t="e">
        <f t="shared" si="3"/>
        <v>#VALUE!</v>
      </c>
      <c r="D167" s="108" t="s">
        <v>172</v>
      </c>
    </row>
    <row r="168" s="78" customFormat="1" ht="30.75" hidden="1" customHeight="1" spans="1:4">
      <c r="A168" s="105" t="s">
        <v>348</v>
      </c>
      <c r="B168" s="106">
        <v>0</v>
      </c>
      <c r="C168" s="103" t="e">
        <f t="shared" si="3"/>
        <v>#VALUE!</v>
      </c>
      <c r="D168" s="108" t="s">
        <v>172</v>
      </c>
    </row>
    <row r="169" s="78" customFormat="1" ht="30.75" hidden="1" customHeight="1" spans="1:4">
      <c r="A169" s="105" t="s">
        <v>349</v>
      </c>
      <c r="B169" s="106">
        <v>0</v>
      </c>
      <c r="C169" s="103" t="e">
        <f t="shared" si="3"/>
        <v>#VALUE!</v>
      </c>
      <c r="D169" s="108" t="s">
        <v>172</v>
      </c>
    </row>
    <row r="170" s="78" customFormat="1" ht="30.75" hidden="1" customHeight="1" spans="1:4">
      <c r="A170" s="105" t="s">
        <v>350</v>
      </c>
      <c r="B170" s="106">
        <v>0</v>
      </c>
      <c r="C170" s="103" t="e">
        <f t="shared" si="3"/>
        <v>#VALUE!</v>
      </c>
      <c r="D170" s="108" t="s">
        <v>172</v>
      </c>
    </row>
    <row r="171" s="95" customFormat="1" ht="16" customHeight="1" spans="1:4">
      <c r="A171" s="102" t="s">
        <v>351</v>
      </c>
      <c r="B171" s="103">
        <v>18775</v>
      </c>
      <c r="C171" s="103">
        <f t="shared" si="3"/>
        <v>150755</v>
      </c>
      <c r="D171" s="104">
        <f>D172+D185</f>
        <v>169530</v>
      </c>
    </row>
    <row r="172" s="95" customFormat="1" ht="16" customHeight="1" spans="1:4">
      <c r="A172" s="102" t="s">
        <v>352</v>
      </c>
      <c r="B172" s="103">
        <v>18000</v>
      </c>
      <c r="C172" s="103">
        <f t="shared" si="3"/>
        <v>150990</v>
      </c>
      <c r="D172" s="104">
        <f>D174+D175</f>
        <v>168990</v>
      </c>
    </row>
    <row r="173" s="78" customFormat="1" ht="30.75" hidden="1" customHeight="1" spans="1:4">
      <c r="A173" s="105" t="s">
        <v>353</v>
      </c>
      <c r="B173" s="106">
        <v>0</v>
      </c>
      <c r="C173" s="103" t="e">
        <f t="shared" si="3"/>
        <v>#VALUE!</v>
      </c>
      <c r="D173" s="108" t="s">
        <v>172</v>
      </c>
    </row>
    <row r="174" s="95" customFormat="1" ht="24" customHeight="1" spans="1:4">
      <c r="A174" s="102" t="s">
        <v>354</v>
      </c>
      <c r="B174" s="103">
        <v>18000</v>
      </c>
      <c r="C174" s="103">
        <f t="shared" si="3"/>
        <v>150000</v>
      </c>
      <c r="D174" s="104">
        <v>168000</v>
      </c>
    </row>
    <row r="175" s="95" customFormat="1" ht="16" customHeight="1" spans="1:4">
      <c r="A175" s="102" t="s">
        <v>355</v>
      </c>
      <c r="B175" s="103"/>
      <c r="C175" s="103">
        <f t="shared" si="3"/>
        <v>990</v>
      </c>
      <c r="D175" s="104">
        <v>990</v>
      </c>
    </row>
    <row r="176" s="95" customFormat="1" ht="16" customHeight="1" spans="1:4">
      <c r="A176" s="102" t="s">
        <v>356</v>
      </c>
      <c r="B176" s="103">
        <v>25</v>
      </c>
      <c r="C176" s="103">
        <f t="shared" si="3"/>
        <v>-25</v>
      </c>
      <c r="D176" s="104">
        <v>0</v>
      </c>
    </row>
    <row r="177" s="78" customFormat="1" ht="30.75" hidden="1" customHeight="1" spans="1:4">
      <c r="A177" s="105" t="s">
        <v>357</v>
      </c>
      <c r="B177" s="106">
        <v>0</v>
      </c>
      <c r="C177" s="103" t="e">
        <f t="shared" si="3"/>
        <v>#VALUE!</v>
      </c>
      <c r="D177" s="108" t="s">
        <v>172</v>
      </c>
    </row>
    <row r="178" s="78" customFormat="1" ht="30.75" hidden="1" customHeight="1" spans="1:4">
      <c r="A178" s="105" t="s">
        <v>358</v>
      </c>
      <c r="B178" s="106">
        <v>0</v>
      </c>
      <c r="C178" s="103" t="e">
        <f t="shared" si="3"/>
        <v>#VALUE!</v>
      </c>
      <c r="D178" s="108" t="s">
        <v>172</v>
      </c>
    </row>
    <row r="179" s="78" customFormat="1" ht="30.75" hidden="1" customHeight="1" spans="1:4">
      <c r="A179" s="105" t="s">
        <v>359</v>
      </c>
      <c r="B179" s="106">
        <v>0</v>
      </c>
      <c r="C179" s="103" t="e">
        <f t="shared" si="3"/>
        <v>#VALUE!</v>
      </c>
      <c r="D179" s="108" t="s">
        <v>172</v>
      </c>
    </row>
    <row r="180" s="78" customFormat="1" ht="30.75" hidden="1" customHeight="1" spans="1:4">
      <c r="A180" s="105" t="s">
        <v>360</v>
      </c>
      <c r="B180" s="106">
        <v>0</v>
      </c>
      <c r="C180" s="103" t="e">
        <f t="shared" si="3"/>
        <v>#VALUE!</v>
      </c>
      <c r="D180" s="108" t="s">
        <v>172</v>
      </c>
    </row>
    <row r="181" s="78" customFormat="1" ht="30.75" hidden="1" customHeight="1" spans="1:4">
      <c r="A181" s="105" t="s">
        <v>361</v>
      </c>
      <c r="B181" s="106">
        <v>0</v>
      </c>
      <c r="C181" s="103" t="e">
        <f t="shared" si="3"/>
        <v>#VALUE!</v>
      </c>
      <c r="D181" s="108" t="s">
        <v>172</v>
      </c>
    </row>
    <row r="182" s="78" customFormat="1" ht="30.75" hidden="1" customHeight="1" spans="1:4">
      <c r="A182" s="105" t="s">
        <v>362</v>
      </c>
      <c r="B182" s="106">
        <v>0</v>
      </c>
      <c r="C182" s="103" t="e">
        <f t="shared" si="3"/>
        <v>#VALUE!</v>
      </c>
      <c r="D182" s="108" t="s">
        <v>172</v>
      </c>
    </row>
    <row r="183" s="95" customFormat="1" ht="16" customHeight="1" spans="1:4">
      <c r="A183" s="102" t="s">
        <v>363</v>
      </c>
      <c r="B183" s="103">
        <v>25</v>
      </c>
      <c r="C183" s="103">
        <f t="shared" si="3"/>
        <v>-25</v>
      </c>
      <c r="D183" s="104">
        <v>0</v>
      </c>
    </row>
    <row r="184" s="78" customFormat="1" ht="30.75" hidden="1" customHeight="1" spans="1:4">
      <c r="A184" s="105" t="s">
        <v>364</v>
      </c>
      <c r="B184" s="106">
        <v>0</v>
      </c>
      <c r="C184" s="103" t="e">
        <f t="shared" si="3"/>
        <v>#VALUE!</v>
      </c>
      <c r="D184" s="108" t="s">
        <v>172</v>
      </c>
    </row>
    <row r="185" s="95" customFormat="1" ht="16" customHeight="1" spans="1:4">
      <c r="A185" s="102" t="s">
        <v>365</v>
      </c>
      <c r="B185" s="103">
        <v>750</v>
      </c>
      <c r="C185" s="103">
        <f t="shared" si="3"/>
        <v>-210</v>
      </c>
      <c r="D185" s="104">
        <v>540</v>
      </c>
    </row>
    <row r="186" s="95" customFormat="1" ht="16" customHeight="1" spans="1:4">
      <c r="A186" s="102" t="s">
        <v>366</v>
      </c>
      <c r="B186" s="103">
        <v>300</v>
      </c>
      <c r="C186" s="103">
        <f t="shared" si="3"/>
        <v>-300</v>
      </c>
      <c r="D186" s="104"/>
    </row>
    <row r="187" s="95" customFormat="1" ht="16" customHeight="1" spans="1:4">
      <c r="A187" s="102" t="s">
        <v>367</v>
      </c>
      <c r="B187" s="103">
        <v>90</v>
      </c>
      <c r="C187" s="103">
        <f t="shared" si="3"/>
        <v>-90</v>
      </c>
      <c r="D187" s="104"/>
    </row>
    <row r="188" s="95" customFormat="1" ht="16" customHeight="1" spans="1:4">
      <c r="A188" s="102" t="s">
        <v>368</v>
      </c>
      <c r="B188" s="103">
        <v>25</v>
      </c>
      <c r="C188" s="103">
        <f t="shared" si="3"/>
        <v>-25</v>
      </c>
      <c r="D188" s="104"/>
    </row>
    <row r="189" s="78" customFormat="1" ht="30.75" hidden="1" customHeight="1" spans="1:4">
      <c r="A189" s="105" t="s">
        <v>369</v>
      </c>
      <c r="B189" s="106">
        <v>0</v>
      </c>
      <c r="C189" s="103">
        <f t="shared" si="3"/>
        <v>0</v>
      </c>
      <c r="D189" s="108"/>
    </row>
    <row r="190" s="95" customFormat="1" ht="16" customHeight="1" spans="1:4">
      <c r="A190" s="102" t="s">
        <v>370</v>
      </c>
      <c r="B190" s="103">
        <v>100</v>
      </c>
      <c r="C190" s="103">
        <f t="shared" si="3"/>
        <v>-100</v>
      </c>
      <c r="D190" s="104"/>
    </row>
    <row r="191" s="78" customFormat="1" ht="30.75" hidden="1" customHeight="1" spans="1:4">
      <c r="A191" s="105" t="s">
        <v>371</v>
      </c>
      <c r="B191" s="106">
        <v>0</v>
      </c>
      <c r="C191" s="103">
        <f t="shared" si="3"/>
        <v>0</v>
      </c>
      <c r="D191" s="108"/>
    </row>
    <row r="192" s="78" customFormat="1" ht="30.75" hidden="1" customHeight="1" spans="1:4">
      <c r="A192" s="105" t="s">
        <v>372</v>
      </c>
      <c r="B192" s="106">
        <v>0</v>
      </c>
      <c r="C192" s="103">
        <f t="shared" si="3"/>
        <v>0</v>
      </c>
      <c r="D192" s="108"/>
    </row>
    <row r="193" s="78" customFormat="1" ht="30.75" hidden="1" customHeight="1" spans="1:4">
      <c r="A193" s="105" t="s">
        <v>373</v>
      </c>
      <c r="B193" s="106">
        <v>0</v>
      </c>
      <c r="C193" s="103">
        <f t="shared" si="3"/>
        <v>0</v>
      </c>
      <c r="D193" s="108"/>
    </row>
    <row r="194" s="95" customFormat="1" ht="16" customHeight="1" spans="1:4">
      <c r="A194" s="102" t="s">
        <v>374</v>
      </c>
      <c r="B194" s="103">
        <v>85</v>
      </c>
      <c r="C194" s="103">
        <f t="shared" si="3"/>
        <v>-85</v>
      </c>
      <c r="D194" s="104"/>
    </row>
    <row r="195" s="95" customFormat="1" ht="16" customHeight="1" spans="1:4">
      <c r="A195" s="102" t="s">
        <v>375</v>
      </c>
      <c r="B195" s="103">
        <v>150</v>
      </c>
      <c r="C195" s="103">
        <f t="shared" si="3"/>
        <v>-150</v>
      </c>
      <c r="D195" s="104"/>
    </row>
    <row r="196" s="95" customFormat="1" ht="16" customHeight="1" spans="1:4">
      <c r="A196" s="102" t="s">
        <v>376</v>
      </c>
      <c r="B196" s="103">
        <v>1080</v>
      </c>
      <c r="C196" s="103">
        <f t="shared" si="3"/>
        <v>1990</v>
      </c>
      <c r="D196" s="104">
        <f>SUM(D200:D210)</f>
        <v>3070</v>
      </c>
    </row>
    <row r="197" s="78" customFormat="1" ht="30.75" hidden="1" customHeight="1" spans="1:4">
      <c r="A197" s="105" t="s">
        <v>377</v>
      </c>
      <c r="B197" s="106">
        <v>0</v>
      </c>
      <c r="C197" s="103" t="e">
        <f t="shared" si="3"/>
        <v>#VALUE!</v>
      </c>
      <c r="D197" s="108" t="s">
        <v>172</v>
      </c>
    </row>
    <row r="198" s="78" customFormat="1" ht="30.75" hidden="1" customHeight="1" spans="1:4">
      <c r="A198" s="105" t="s">
        <v>378</v>
      </c>
      <c r="B198" s="106">
        <v>0</v>
      </c>
      <c r="C198" s="103" t="e">
        <f t="shared" ref="C198:C241" si="4">D198-B198</f>
        <v>#VALUE!</v>
      </c>
      <c r="D198" s="108" t="s">
        <v>172</v>
      </c>
    </row>
    <row r="199" s="78" customFormat="1" ht="30.75" hidden="1" customHeight="1" spans="1:4">
      <c r="A199" s="105" t="s">
        <v>379</v>
      </c>
      <c r="B199" s="106">
        <v>0</v>
      </c>
      <c r="C199" s="103" t="e">
        <f t="shared" si="4"/>
        <v>#VALUE!</v>
      </c>
      <c r="D199" s="108" t="s">
        <v>172</v>
      </c>
    </row>
    <row r="200" s="95" customFormat="1" ht="16" customHeight="1" spans="1:4">
      <c r="A200" s="102" t="s">
        <v>380</v>
      </c>
      <c r="B200" s="103">
        <v>1000</v>
      </c>
      <c r="C200" s="103">
        <f t="shared" si="4"/>
        <v>-12</v>
      </c>
      <c r="D200" s="104">
        <v>988</v>
      </c>
    </row>
    <row r="201" s="78" customFormat="1" ht="30.75" hidden="1" customHeight="1" spans="1:4">
      <c r="A201" s="105" t="s">
        <v>381</v>
      </c>
      <c r="B201" s="106">
        <v>0</v>
      </c>
      <c r="C201" s="103" t="e">
        <f t="shared" si="4"/>
        <v>#VALUE!</v>
      </c>
      <c r="D201" s="108" t="s">
        <v>172</v>
      </c>
    </row>
    <row r="202" s="78" customFormat="1" ht="30.75" hidden="1" customHeight="1" spans="1:4">
      <c r="A202" s="105" t="s">
        <v>382</v>
      </c>
      <c r="B202" s="106">
        <v>0</v>
      </c>
      <c r="C202" s="103" t="e">
        <f t="shared" si="4"/>
        <v>#VALUE!</v>
      </c>
      <c r="D202" s="108" t="s">
        <v>172</v>
      </c>
    </row>
    <row r="203" s="78" customFormat="1" ht="30.75" hidden="1" customHeight="1" spans="1:4">
      <c r="A203" s="105" t="s">
        <v>383</v>
      </c>
      <c r="B203" s="106">
        <v>0</v>
      </c>
      <c r="C203" s="103" t="e">
        <f t="shared" si="4"/>
        <v>#VALUE!</v>
      </c>
      <c r="D203" s="108" t="s">
        <v>172</v>
      </c>
    </row>
    <row r="204" s="78" customFormat="1" ht="30.75" hidden="1" customHeight="1" spans="1:4">
      <c r="A204" s="105" t="s">
        <v>384</v>
      </c>
      <c r="B204" s="106">
        <v>0</v>
      </c>
      <c r="C204" s="103" t="e">
        <f t="shared" si="4"/>
        <v>#VALUE!</v>
      </c>
      <c r="D204" s="108" t="s">
        <v>172</v>
      </c>
    </row>
    <row r="205" s="78" customFormat="1" ht="30.75" hidden="1" customHeight="1" spans="1:4">
      <c r="A205" s="105" t="s">
        <v>385</v>
      </c>
      <c r="B205" s="106">
        <v>0</v>
      </c>
      <c r="C205" s="103" t="e">
        <f t="shared" si="4"/>
        <v>#VALUE!</v>
      </c>
      <c r="D205" s="108" t="s">
        <v>172</v>
      </c>
    </row>
    <row r="206" s="78" customFormat="1" ht="30.75" hidden="1" customHeight="1" spans="1:4">
      <c r="A206" s="105" t="s">
        <v>386</v>
      </c>
      <c r="B206" s="106">
        <v>0</v>
      </c>
      <c r="C206" s="103" t="e">
        <f t="shared" si="4"/>
        <v>#VALUE!</v>
      </c>
      <c r="D206" s="108" t="s">
        <v>172</v>
      </c>
    </row>
    <row r="207" s="78" customFormat="1" ht="30.75" hidden="1" customHeight="1" spans="1:4">
      <c r="A207" s="105" t="s">
        <v>387</v>
      </c>
      <c r="B207" s="106">
        <v>0</v>
      </c>
      <c r="C207" s="103" t="e">
        <f t="shared" si="4"/>
        <v>#VALUE!</v>
      </c>
      <c r="D207" s="108" t="s">
        <v>172</v>
      </c>
    </row>
    <row r="208" s="78" customFormat="1" ht="30.75" hidden="1" customHeight="1" spans="1:4">
      <c r="A208" s="105" t="s">
        <v>388</v>
      </c>
      <c r="B208" s="106">
        <v>0</v>
      </c>
      <c r="C208" s="103" t="e">
        <f t="shared" si="4"/>
        <v>#VALUE!</v>
      </c>
      <c r="D208" s="108" t="s">
        <v>172</v>
      </c>
    </row>
    <row r="209" s="78" customFormat="1" ht="30.75" hidden="1" customHeight="1" spans="1:4">
      <c r="A209" s="105" t="s">
        <v>389</v>
      </c>
      <c r="B209" s="106">
        <v>0</v>
      </c>
      <c r="C209" s="103" t="e">
        <f t="shared" si="4"/>
        <v>#VALUE!</v>
      </c>
      <c r="D209" s="108" t="s">
        <v>172</v>
      </c>
    </row>
    <row r="210" s="95" customFormat="1" ht="16" customHeight="1" spans="1:4">
      <c r="A210" s="102" t="s">
        <v>390</v>
      </c>
      <c r="B210" s="103">
        <v>80</v>
      </c>
      <c r="C210" s="103">
        <f t="shared" si="4"/>
        <v>2002</v>
      </c>
      <c r="D210" s="104">
        <v>2082</v>
      </c>
    </row>
    <row r="211" s="78" customFormat="1" ht="30.75" hidden="1" customHeight="1" spans="1:4">
      <c r="A211" s="105" t="s">
        <v>391</v>
      </c>
      <c r="B211" s="106">
        <v>0</v>
      </c>
      <c r="C211" s="103" t="e">
        <f t="shared" si="4"/>
        <v>#VALUE!</v>
      </c>
      <c r="D211" s="108" t="s">
        <v>172</v>
      </c>
    </row>
    <row r="212" s="78" customFormat="1" ht="30.75" hidden="1" customHeight="1" spans="1:4">
      <c r="A212" s="105" t="s">
        <v>392</v>
      </c>
      <c r="B212" s="106">
        <v>0</v>
      </c>
      <c r="C212" s="103" t="e">
        <f t="shared" si="4"/>
        <v>#VALUE!</v>
      </c>
      <c r="D212" s="108" t="s">
        <v>172</v>
      </c>
    </row>
    <row r="213" s="78" customFormat="1" ht="30.75" hidden="1" customHeight="1" spans="1:4">
      <c r="A213" s="105" t="s">
        <v>393</v>
      </c>
      <c r="B213" s="106">
        <v>0</v>
      </c>
      <c r="C213" s="103" t="e">
        <f t="shared" si="4"/>
        <v>#VALUE!</v>
      </c>
      <c r="D213" s="108" t="s">
        <v>172</v>
      </c>
    </row>
    <row r="214" s="78" customFormat="1" ht="30.75" hidden="1" customHeight="1" spans="1:4">
      <c r="A214" s="105" t="s">
        <v>394</v>
      </c>
      <c r="B214" s="106">
        <v>0</v>
      </c>
      <c r="C214" s="103" t="e">
        <f t="shared" si="4"/>
        <v>#VALUE!</v>
      </c>
      <c r="D214" s="108" t="s">
        <v>172</v>
      </c>
    </row>
    <row r="215" s="78" customFormat="1" ht="30.75" hidden="1" customHeight="1" spans="1:4">
      <c r="A215" s="105" t="s">
        <v>395</v>
      </c>
      <c r="B215" s="106">
        <v>0</v>
      </c>
      <c r="C215" s="103" t="e">
        <f t="shared" si="4"/>
        <v>#VALUE!</v>
      </c>
      <c r="D215" s="108" t="s">
        <v>172</v>
      </c>
    </row>
    <row r="216" s="78" customFormat="1" ht="30.75" hidden="1" customHeight="1" spans="1:4">
      <c r="A216" s="105" t="s">
        <v>396</v>
      </c>
      <c r="B216" s="106">
        <v>0</v>
      </c>
      <c r="C216" s="103" t="e">
        <f t="shared" si="4"/>
        <v>#VALUE!</v>
      </c>
      <c r="D216" s="108" t="s">
        <v>172</v>
      </c>
    </row>
    <row r="217" s="78" customFormat="1" ht="30.75" hidden="1" customHeight="1" spans="1:4">
      <c r="A217" s="105" t="s">
        <v>397</v>
      </c>
      <c r="B217" s="106">
        <v>0</v>
      </c>
      <c r="C217" s="103" t="e">
        <f t="shared" si="4"/>
        <v>#VALUE!</v>
      </c>
      <c r="D217" s="108" t="s">
        <v>172</v>
      </c>
    </row>
    <row r="218" s="78" customFormat="1" ht="30.75" hidden="1" customHeight="1" spans="1:4">
      <c r="A218" s="105" t="s">
        <v>398</v>
      </c>
      <c r="B218" s="106">
        <v>0</v>
      </c>
      <c r="C218" s="103" t="e">
        <f t="shared" si="4"/>
        <v>#VALUE!</v>
      </c>
      <c r="D218" s="108" t="s">
        <v>172</v>
      </c>
    </row>
    <row r="219" s="78" customFormat="1" ht="30.75" hidden="1" customHeight="1" spans="1:4">
      <c r="A219" s="105" t="s">
        <v>399</v>
      </c>
      <c r="B219" s="106">
        <v>0</v>
      </c>
      <c r="C219" s="103" t="e">
        <f t="shared" si="4"/>
        <v>#VALUE!</v>
      </c>
      <c r="D219" s="108" t="s">
        <v>172</v>
      </c>
    </row>
    <row r="220" s="78" customFormat="1" ht="30.75" hidden="1" customHeight="1" spans="1:4">
      <c r="A220" s="105" t="s">
        <v>400</v>
      </c>
      <c r="B220" s="106">
        <v>0</v>
      </c>
      <c r="C220" s="103" t="e">
        <f t="shared" si="4"/>
        <v>#VALUE!</v>
      </c>
      <c r="D220" s="108" t="s">
        <v>172</v>
      </c>
    </row>
    <row r="221" s="78" customFormat="1" ht="30.75" hidden="1" customHeight="1" spans="1:4">
      <c r="A221" s="105" t="s">
        <v>401</v>
      </c>
      <c r="B221" s="106">
        <v>0</v>
      </c>
      <c r="C221" s="103" t="e">
        <f t="shared" si="4"/>
        <v>#VALUE!</v>
      </c>
      <c r="D221" s="108" t="s">
        <v>172</v>
      </c>
    </row>
    <row r="222" s="78" customFormat="1" ht="30.75" hidden="1" customHeight="1" spans="1:4">
      <c r="A222" s="105" t="s">
        <v>402</v>
      </c>
      <c r="B222" s="106">
        <v>0</v>
      </c>
      <c r="C222" s="103" t="e">
        <f t="shared" si="4"/>
        <v>#VALUE!</v>
      </c>
      <c r="D222" s="108" t="s">
        <v>172</v>
      </c>
    </row>
    <row r="223" s="78" customFormat="1" ht="30.75" hidden="1" customHeight="1" spans="1:4">
      <c r="A223" s="105" t="s">
        <v>403</v>
      </c>
      <c r="B223" s="106">
        <v>0</v>
      </c>
      <c r="C223" s="103" t="e">
        <f t="shared" si="4"/>
        <v>#VALUE!</v>
      </c>
      <c r="D223" s="108" t="s">
        <v>172</v>
      </c>
    </row>
    <row r="224" s="78" customFormat="1" ht="30.75" hidden="1" customHeight="1" spans="1:4">
      <c r="A224" s="105" t="s">
        <v>404</v>
      </c>
      <c r="B224" s="106">
        <v>0</v>
      </c>
      <c r="C224" s="103" t="e">
        <f t="shared" si="4"/>
        <v>#VALUE!</v>
      </c>
      <c r="D224" s="108" t="s">
        <v>172</v>
      </c>
    </row>
    <row r="225" s="78" customFormat="1" ht="30.75" hidden="1" customHeight="1" spans="1:4">
      <c r="A225" s="105" t="s">
        <v>405</v>
      </c>
      <c r="B225" s="106">
        <v>0</v>
      </c>
      <c r="C225" s="103" t="e">
        <f t="shared" si="4"/>
        <v>#VALUE!</v>
      </c>
      <c r="D225" s="108" t="s">
        <v>172</v>
      </c>
    </row>
    <row r="226" s="78" customFormat="1" ht="30.75" hidden="1" customHeight="1" spans="1:4">
      <c r="A226" s="105" t="s">
        <v>406</v>
      </c>
      <c r="B226" s="106">
        <v>0</v>
      </c>
      <c r="C226" s="103" t="e">
        <f t="shared" si="4"/>
        <v>#VALUE!</v>
      </c>
      <c r="D226" s="108" t="s">
        <v>172</v>
      </c>
    </row>
    <row r="227" s="78" customFormat="1" ht="30.75" hidden="1" customHeight="1" spans="1:4">
      <c r="A227" s="105" t="s">
        <v>407</v>
      </c>
      <c r="B227" s="106">
        <v>0</v>
      </c>
      <c r="C227" s="103" t="e">
        <f t="shared" si="4"/>
        <v>#VALUE!</v>
      </c>
      <c r="D227" s="108" t="s">
        <v>172</v>
      </c>
    </row>
    <row r="228" s="78" customFormat="1" ht="30.75" hidden="1" customHeight="1" spans="1:4">
      <c r="A228" s="105" t="s">
        <v>408</v>
      </c>
      <c r="B228" s="106">
        <v>0</v>
      </c>
      <c r="C228" s="103" t="e">
        <f t="shared" si="4"/>
        <v>#VALUE!</v>
      </c>
      <c r="D228" s="108" t="s">
        <v>172</v>
      </c>
    </row>
    <row r="229" s="78" customFormat="1" ht="30.75" hidden="1" customHeight="1" spans="1:4">
      <c r="A229" s="105" t="s">
        <v>409</v>
      </c>
      <c r="B229" s="106">
        <v>0</v>
      </c>
      <c r="C229" s="103" t="e">
        <f t="shared" si="4"/>
        <v>#VALUE!</v>
      </c>
      <c r="D229" s="108" t="s">
        <v>172</v>
      </c>
    </row>
    <row r="230" s="78" customFormat="1" ht="30.75" hidden="1" customHeight="1" spans="1:4">
      <c r="A230" s="105"/>
      <c r="B230" s="106">
        <v>0</v>
      </c>
      <c r="C230" s="103">
        <f t="shared" si="4"/>
        <v>0</v>
      </c>
      <c r="D230" s="108">
        <v>0</v>
      </c>
    </row>
    <row r="231" s="95" customFormat="1" ht="16" customHeight="1" spans="1:4">
      <c r="A231" s="109" t="s">
        <v>410</v>
      </c>
      <c r="B231" s="103">
        <v>101650</v>
      </c>
      <c r="C231" s="103">
        <f t="shared" si="4"/>
        <v>193828</v>
      </c>
      <c r="D231" s="104">
        <f>D5+D21+D44+D99+D171+D196</f>
        <v>295478</v>
      </c>
    </row>
    <row r="232" s="95" customFormat="1" ht="16" customHeight="1" spans="1:4">
      <c r="A232" s="102" t="s">
        <v>411</v>
      </c>
      <c r="B232" s="103">
        <v>62100</v>
      </c>
      <c r="C232" s="103">
        <f t="shared" si="4"/>
        <v>-40448</v>
      </c>
      <c r="D232" s="104">
        <f>D233+D236+D239</f>
        <v>21652</v>
      </c>
    </row>
    <row r="233" s="95" customFormat="1" ht="16" customHeight="1" spans="1:4">
      <c r="A233" s="102" t="s">
        <v>412</v>
      </c>
      <c r="B233" s="103">
        <v>8050</v>
      </c>
      <c r="C233" s="103">
        <f t="shared" si="4"/>
        <v>-2498</v>
      </c>
      <c r="D233" s="104">
        <v>5552</v>
      </c>
    </row>
    <row r="234" s="78" customFormat="1" ht="30.75" hidden="1" customHeight="1" spans="1:4">
      <c r="A234" s="105" t="s">
        <v>413</v>
      </c>
      <c r="B234" s="106">
        <v>0</v>
      </c>
      <c r="C234" s="103" t="e">
        <f t="shared" si="4"/>
        <v>#VALUE!</v>
      </c>
      <c r="D234" s="108" t="s">
        <v>172</v>
      </c>
    </row>
    <row r="235" s="95" customFormat="1" ht="16" customHeight="1" spans="1:4">
      <c r="A235" s="102" t="s">
        <v>414</v>
      </c>
      <c r="B235" s="103">
        <v>8050</v>
      </c>
      <c r="C235" s="103">
        <f t="shared" si="4"/>
        <v>-2498</v>
      </c>
      <c r="D235" s="104">
        <v>5552</v>
      </c>
    </row>
    <row r="236" s="95" customFormat="1" ht="16" customHeight="1" spans="1:4">
      <c r="A236" s="110" t="s">
        <v>415</v>
      </c>
      <c r="B236" s="111">
        <v>50000</v>
      </c>
      <c r="C236" s="103">
        <f t="shared" si="4"/>
        <v>-38000</v>
      </c>
      <c r="D236" s="112">
        <v>12000</v>
      </c>
    </row>
    <row r="237" s="78" customFormat="1" ht="30.75" hidden="1" customHeight="1" spans="1:4">
      <c r="A237" s="105" t="s">
        <v>416</v>
      </c>
      <c r="B237" s="106">
        <v>0</v>
      </c>
      <c r="C237" s="103" t="e">
        <f t="shared" si="4"/>
        <v>#VALUE!</v>
      </c>
      <c r="D237" s="108" t="s">
        <v>172</v>
      </c>
    </row>
    <row r="238" s="78" customFormat="1" ht="30.75" hidden="1" customHeight="1" spans="1:4">
      <c r="A238" s="105" t="s">
        <v>417</v>
      </c>
      <c r="B238" s="106">
        <v>0</v>
      </c>
      <c r="C238" s="103" t="e">
        <f t="shared" si="4"/>
        <v>#VALUE!</v>
      </c>
      <c r="D238" s="108" t="s">
        <v>172</v>
      </c>
    </row>
    <row r="239" s="95" customFormat="1" ht="16" customHeight="1" spans="1:4">
      <c r="A239" s="102" t="s">
        <v>418</v>
      </c>
      <c r="B239" s="103">
        <v>4100</v>
      </c>
      <c r="C239" s="103">
        <f t="shared" si="4"/>
        <v>0</v>
      </c>
      <c r="D239" s="104">
        <v>4100</v>
      </c>
    </row>
    <row r="240" s="95" customFormat="1" ht="16" customHeight="1" spans="1:4">
      <c r="A240" s="113" t="s">
        <v>419</v>
      </c>
      <c r="B240" s="103"/>
      <c r="C240" s="103">
        <f t="shared" si="4"/>
        <v>2780</v>
      </c>
      <c r="D240" s="104">
        <v>2780</v>
      </c>
    </row>
    <row r="241" s="95" customFormat="1" ht="16" customHeight="1" spans="1:4">
      <c r="A241" s="109" t="s">
        <v>420</v>
      </c>
      <c r="B241" s="103">
        <v>163800</v>
      </c>
      <c r="C241" s="103">
        <f t="shared" si="4"/>
        <v>156110</v>
      </c>
      <c r="D241" s="104">
        <f>D231+D232+D240</f>
        <v>319910</v>
      </c>
    </row>
  </sheetData>
  <mergeCells count="1">
    <mergeCell ref="A2:D2"/>
  </mergeCells>
  <pageMargins left="0.751388888888889" right="0.751388888888889" top="1" bottom="1" header="0.5" footer="0.5"/>
  <pageSetup paperSize="9" scale="8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E10" sqref="E10"/>
    </sheetView>
  </sheetViews>
  <sheetFormatPr defaultColWidth="8.75" defaultRowHeight="14.25" outlineLevelCol="7"/>
  <cols>
    <col min="1" max="1" width="15.75" style="77" customWidth="1"/>
    <col min="2" max="2" width="7.48333333333333" style="77" customWidth="1"/>
    <col min="3" max="3" width="8.875" style="77" customWidth="1"/>
    <col min="4" max="4" width="7.48333333333333" style="77" customWidth="1"/>
    <col min="5" max="5" width="24.3166666666667" style="77" customWidth="1"/>
    <col min="6" max="7" width="6.75" style="77" customWidth="1"/>
    <col min="8" max="8" width="7.48333333333333" style="77" customWidth="1"/>
    <col min="9" max="255" width="8.75" style="77"/>
    <col min="256" max="16384" width="8.75" style="78"/>
  </cols>
  <sheetData>
    <row r="1" s="76" customFormat="1" ht="17" customHeight="1" spans="1:8">
      <c r="A1" s="79" t="s">
        <v>421</v>
      </c>
      <c r="B1" s="80"/>
      <c r="C1" s="80"/>
      <c r="D1" s="80"/>
      <c r="E1" s="80"/>
      <c r="F1" s="80"/>
      <c r="G1" s="80"/>
      <c r="H1" s="80"/>
    </row>
    <row r="2" s="76" customFormat="1" ht="24.95" customHeight="1" spans="1:8">
      <c r="A2" s="81" t="s">
        <v>422</v>
      </c>
      <c r="B2" s="81"/>
      <c r="C2" s="81"/>
      <c r="D2" s="81"/>
      <c r="E2" s="81"/>
      <c r="F2" s="81"/>
      <c r="G2" s="81"/>
      <c r="H2" s="81"/>
    </row>
    <row r="3" s="76" customFormat="1" ht="18" customHeight="1" spans="1:8">
      <c r="A3" s="82"/>
      <c r="B3" s="82"/>
      <c r="C3" s="82"/>
      <c r="D3" s="82"/>
      <c r="F3" s="83" t="s">
        <v>2</v>
      </c>
      <c r="G3" s="83"/>
      <c r="H3" s="84"/>
    </row>
    <row r="4" s="77" customFormat="1" ht="27" customHeight="1" spans="1:8">
      <c r="A4" s="85" t="s">
        <v>423</v>
      </c>
      <c r="B4" s="85"/>
      <c r="C4" s="85"/>
      <c r="D4" s="85"/>
      <c r="E4" s="85" t="s">
        <v>424</v>
      </c>
      <c r="F4" s="85"/>
      <c r="G4" s="85"/>
      <c r="H4" s="85"/>
    </row>
    <row r="5" s="77" customFormat="1" ht="46" customHeight="1" spans="1:8">
      <c r="A5" s="86" t="s">
        <v>425</v>
      </c>
      <c r="B5" s="87" t="s">
        <v>91</v>
      </c>
      <c r="C5" s="88" t="s">
        <v>5</v>
      </c>
      <c r="D5" s="88" t="s">
        <v>6</v>
      </c>
      <c r="E5" s="86" t="s">
        <v>425</v>
      </c>
      <c r="F5" s="87" t="s">
        <v>91</v>
      </c>
      <c r="G5" s="88" t="s">
        <v>5</v>
      </c>
      <c r="H5" s="88" t="s">
        <v>6</v>
      </c>
    </row>
    <row r="6" s="77" customFormat="1" ht="31" customHeight="1" spans="1:8">
      <c r="A6" s="89" t="s">
        <v>426</v>
      </c>
      <c r="B6" s="90">
        <v>78</v>
      </c>
      <c r="C6" s="90">
        <f>D6-B6</f>
        <v>-34</v>
      </c>
      <c r="D6" s="90">
        <v>44</v>
      </c>
      <c r="E6" s="89" t="s">
        <v>427</v>
      </c>
      <c r="F6" s="91"/>
      <c r="G6" s="91"/>
      <c r="H6" s="91"/>
    </row>
    <row r="7" s="77" customFormat="1" ht="31" customHeight="1" spans="1:8">
      <c r="A7" s="89" t="s">
        <v>428</v>
      </c>
      <c r="B7" s="90">
        <v>40</v>
      </c>
      <c r="C7" s="90">
        <f>D7-B7</f>
        <v>-40</v>
      </c>
      <c r="D7" s="90"/>
      <c r="E7" s="89" t="s">
        <v>429</v>
      </c>
      <c r="F7" s="91"/>
      <c r="G7" s="91"/>
      <c r="H7" s="91"/>
    </row>
    <row r="8" s="77" customFormat="1" ht="31" customHeight="1" spans="1:8">
      <c r="A8" s="89" t="s">
        <v>430</v>
      </c>
      <c r="B8" s="90"/>
      <c r="C8" s="90"/>
      <c r="D8" s="90"/>
      <c r="E8" s="89" t="s">
        <v>431</v>
      </c>
      <c r="F8" s="91"/>
      <c r="G8" s="91"/>
      <c r="H8" s="91"/>
    </row>
    <row r="9" s="77" customFormat="1" ht="31" customHeight="1" spans="1:8">
      <c r="A9" s="89" t="s">
        <v>432</v>
      </c>
      <c r="B9" s="90"/>
      <c r="C9" s="90"/>
      <c r="D9" s="90"/>
      <c r="E9" s="89" t="s">
        <v>433</v>
      </c>
      <c r="F9" s="91"/>
      <c r="G9" s="91"/>
      <c r="H9" s="91"/>
    </row>
    <row r="10" s="77" customFormat="1" ht="31" customHeight="1" spans="1:8">
      <c r="A10" s="92" t="s">
        <v>434</v>
      </c>
      <c r="B10" s="90"/>
      <c r="C10" s="90"/>
      <c r="D10" s="90"/>
      <c r="E10" s="89" t="s">
        <v>435</v>
      </c>
      <c r="F10" s="91">
        <v>118</v>
      </c>
      <c r="G10" s="91">
        <f>H10-F10</f>
        <v>-108</v>
      </c>
      <c r="H10" s="91">
        <v>10</v>
      </c>
    </row>
    <row r="11" s="77" customFormat="1" ht="31" customHeight="1" spans="1:8">
      <c r="A11" s="86" t="s">
        <v>201</v>
      </c>
      <c r="B11" s="90">
        <f>SUM(B6:B10)</f>
        <v>118</v>
      </c>
      <c r="C11" s="90">
        <f>SUM(C6:C10)</f>
        <v>-74</v>
      </c>
      <c r="D11" s="90">
        <f>SUM(D6:D10)</f>
        <v>44</v>
      </c>
      <c r="E11" s="86" t="s">
        <v>410</v>
      </c>
      <c r="F11" s="91">
        <f>SUM(F6:F10)</f>
        <v>118</v>
      </c>
      <c r="G11" s="91">
        <f>SUM(G6:G10)</f>
        <v>-108</v>
      </c>
      <c r="H11" s="91">
        <f>SUM(H6:H10)</f>
        <v>10</v>
      </c>
    </row>
    <row r="12" s="77" customFormat="1" ht="31" customHeight="1" spans="1:8">
      <c r="A12" s="92" t="s">
        <v>436</v>
      </c>
      <c r="B12" s="90"/>
      <c r="C12" s="90">
        <v>10</v>
      </c>
      <c r="D12" s="90">
        <v>10</v>
      </c>
      <c r="E12" s="92" t="s">
        <v>437</v>
      </c>
      <c r="F12" s="91"/>
      <c r="G12" s="91"/>
      <c r="H12" s="91"/>
    </row>
    <row r="13" s="77" customFormat="1" ht="31" customHeight="1" spans="1:8">
      <c r="A13" s="92" t="s">
        <v>438</v>
      </c>
      <c r="B13" s="90"/>
      <c r="C13" s="90"/>
      <c r="D13" s="90"/>
      <c r="E13" s="89" t="s">
        <v>439</v>
      </c>
      <c r="F13" s="91"/>
      <c r="G13" s="91">
        <v>44</v>
      </c>
      <c r="H13" s="91">
        <v>44</v>
      </c>
    </row>
    <row r="14" s="77" customFormat="1" ht="31" customHeight="1" spans="1:8">
      <c r="A14" s="93"/>
      <c r="B14" s="90"/>
      <c r="C14" s="90"/>
      <c r="D14" s="90"/>
      <c r="E14" s="89" t="s">
        <v>440</v>
      </c>
      <c r="F14" s="91"/>
      <c r="G14" s="91"/>
      <c r="H14" s="91"/>
    </row>
    <row r="15" s="77" customFormat="1" ht="31" customHeight="1" spans="1:8">
      <c r="A15" s="86" t="s">
        <v>210</v>
      </c>
      <c r="B15" s="90">
        <f>SUM(B11:B14)</f>
        <v>118</v>
      </c>
      <c r="C15" s="90">
        <f>SUM(C11:C14)</f>
        <v>-64</v>
      </c>
      <c r="D15" s="90">
        <f>SUM(D11:D14)</f>
        <v>54</v>
      </c>
      <c r="E15" s="86" t="s">
        <v>420</v>
      </c>
      <c r="F15" s="91">
        <f>SUM(F11:F14)</f>
        <v>118</v>
      </c>
      <c r="G15" s="91">
        <f>SUM(G11:G14)</f>
        <v>-64</v>
      </c>
      <c r="H15" s="91">
        <f>SUM(H11:H14)</f>
        <v>54</v>
      </c>
    </row>
  </sheetData>
  <mergeCells count="4">
    <mergeCell ref="A2:H2"/>
    <mergeCell ref="F3:H3"/>
    <mergeCell ref="A4:D4"/>
    <mergeCell ref="E4:H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C194"/>
  <sheetViews>
    <sheetView showZeros="0" topLeftCell="A94" workbookViewId="0">
      <selection activeCell="G73" sqref="G73"/>
    </sheetView>
  </sheetViews>
  <sheetFormatPr defaultColWidth="9" defaultRowHeight="15"/>
  <cols>
    <col min="1" max="1" width="31.125" style="49" customWidth="1"/>
    <col min="2" max="4" width="12.125" style="55" customWidth="1"/>
    <col min="5" max="5" width="28.5" style="49" customWidth="1"/>
    <col min="6" max="7" width="12.75" style="49" customWidth="1"/>
    <col min="8" max="8" width="14" style="49" customWidth="1"/>
    <col min="9" max="16384" width="9" style="49"/>
  </cols>
  <sheetData>
    <row r="1" s="49" customFormat="1" ht="16.5" spans="1:4">
      <c r="A1" s="56" t="s">
        <v>441</v>
      </c>
      <c r="B1" s="57"/>
      <c r="C1" s="57"/>
      <c r="D1" s="57"/>
    </row>
    <row r="2" s="49" customFormat="1" ht="24.75" spans="1:4">
      <c r="A2" s="58" t="s">
        <v>442</v>
      </c>
      <c r="B2" s="58"/>
      <c r="C2" s="58"/>
      <c r="D2" s="58"/>
    </row>
    <row r="3" s="49" customFormat="1" ht="15.75" spans="1:4">
      <c r="A3" s="59"/>
      <c r="B3" s="55"/>
      <c r="C3" s="60"/>
      <c r="D3" s="60" t="s">
        <v>2</v>
      </c>
    </row>
    <row r="4" s="49" customFormat="1" ht="36" customHeight="1" spans="1:4">
      <c r="A4" s="61" t="s">
        <v>443</v>
      </c>
      <c r="B4" s="61" t="s">
        <v>444</v>
      </c>
      <c r="C4" s="62" t="s">
        <v>5</v>
      </c>
      <c r="D4" s="62" t="s">
        <v>6</v>
      </c>
    </row>
    <row r="5" s="49" customFormat="1" ht="22.5" customHeight="1" spans="1:4">
      <c r="A5" s="63" t="s">
        <v>445</v>
      </c>
      <c r="B5" s="64"/>
      <c r="C5" s="64"/>
      <c r="D5" s="64"/>
    </row>
    <row r="6" s="50" customFormat="1" ht="22.5" customHeight="1" spans="1:4">
      <c r="A6" s="65" t="s">
        <v>446</v>
      </c>
      <c r="B6" s="66">
        <f>SUM(B7:B12)</f>
        <v>104049</v>
      </c>
      <c r="C6" s="66">
        <f>SUM(C7:C12)</f>
        <v>-366.313799999994</v>
      </c>
      <c r="D6" s="66">
        <f>SUM(D7:D12)</f>
        <v>103682.6862</v>
      </c>
    </row>
    <row r="7" s="49" customFormat="1" ht="22.5" customHeight="1" spans="1:4">
      <c r="A7" s="67" t="s">
        <v>447</v>
      </c>
      <c r="B7" s="66">
        <v>64177</v>
      </c>
      <c r="C7" s="66">
        <f t="shared" ref="C7:C70" si="0">D7-B7</f>
        <v>-274.329999999994</v>
      </c>
      <c r="D7" s="66">
        <f t="shared" ref="D7:D9" si="1">D29+D50+D72+D93+D114+D135+D156+D177</f>
        <v>63902.67</v>
      </c>
    </row>
    <row r="8" s="49" customFormat="1" ht="22.5" customHeight="1" spans="1:4">
      <c r="A8" s="67" t="s">
        <v>448</v>
      </c>
      <c r="B8" s="66">
        <v>2550</v>
      </c>
      <c r="C8" s="66">
        <f t="shared" si="0"/>
        <v>-195.4438</v>
      </c>
      <c r="D8" s="66">
        <f t="shared" si="1"/>
        <v>2354.5562</v>
      </c>
    </row>
    <row r="9" s="49" customFormat="1" ht="22.5" customHeight="1" spans="1:4">
      <c r="A9" s="67" t="s">
        <v>449</v>
      </c>
      <c r="B9" s="66">
        <v>36171</v>
      </c>
      <c r="C9" s="66">
        <f t="shared" si="0"/>
        <v>124.32</v>
      </c>
      <c r="D9" s="66">
        <f t="shared" si="1"/>
        <v>36295.32</v>
      </c>
    </row>
    <row r="10" s="49" customFormat="1" ht="22.5" customHeight="1" spans="1:4">
      <c r="A10" s="67" t="s">
        <v>450</v>
      </c>
      <c r="B10" s="66">
        <v>435</v>
      </c>
      <c r="C10" s="66">
        <f t="shared" si="0"/>
        <v>-115.45</v>
      </c>
      <c r="D10" s="66">
        <f>D53</f>
        <v>319.55</v>
      </c>
    </row>
    <row r="11" s="49" customFormat="1" ht="22.5" customHeight="1" spans="1:4">
      <c r="A11" s="67" t="s">
        <v>451</v>
      </c>
      <c r="B11" s="66">
        <v>14</v>
      </c>
      <c r="C11" s="66">
        <f t="shared" si="0"/>
        <v>247.17</v>
      </c>
      <c r="D11" s="66">
        <f t="shared" ref="D11:D14" si="2">D32+D54+D75+D96+D117+D138+D159+D180</f>
        <v>261.17</v>
      </c>
    </row>
    <row r="12" s="49" customFormat="1" ht="22.5" customHeight="1" spans="1:4">
      <c r="A12" s="67" t="s">
        <v>452</v>
      </c>
      <c r="B12" s="66">
        <v>702</v>
      </c>
      <c r="C12" s="66">
        <f t="shared" si="0"/>
        <v>-152.58</v>
      </c>
      <c r="D12" s="66">
        <f t="shared" si="2"/>
        <v>549.42</v>
      </c>
    </row>
    <row r="13" s="49" customFormat="1" ht="22.5" customHeight="1" spans="1:4">
      <c r="A13" s="65" t="s">
        <v>453</v>
      </c>
      <c r="B13" s="66">
        <v>46278</v>
      </c>
      <c r="C13" s="66">
        <f t="shared" si="0"/>
        <v>6868.41</v>
      </c>
      <c r="D13" s="66">
        <f t="shared" si="2"/>
        <v>53146.41</v>
      </c>
    </row>
    <row r="14" s="50" customFormat="1" ht="22.5" customHeight="1" spans="1:4">
      <c r="A14" s="65" t="s">
        <v>454</v>
      </c>
      <c r="B14" s="66">
        <f>B35+B57+B78+B99+B120+B141+B162+B183</f>
        <v>0</v>
      </c>
      <c r="C14" s="66">
        <f t="shared" si="0"/>
        <v>0</v>
      </c>
      <c r="D14" s="66">
        <f t="shared" si="2"/>
        <v>0</v>
      </c>
    </row>
    <row r="15" s="50" customFormat="1" ht="22.5" customHeight="1" spans="1:4">
      <c r="A15" s="65" t="s">
        <v>455</v>
      </c>
      <c r="B15" s="64">
        <f>B6+B13+B14</f>
        <v>150327</v>
      </c>
      <c r="C15" s="66">
        <f t="shared" si="0"/>
        <v>6502.0962</v>
      </c>
      <c r="D15" s="64">
        <f>D6+D13+D14</f>
        <v>156829.0962</v>
      </c>
    </row>
    <row r="16" s="49" customFormat="1" ht="22.5" customHeight="1" spans="1:4">
      <c r="A16" s="65" t="s">
        <v>456</v>
      </c>
      <c r="B16" s="66">
        <f>B17+B18+B19</f>
        <v>83966</v>
      </c>
      <c r="C16" s="66">
        <f t="shared" si="0"/>
        <v>1952.29999999999</v>
      </c>
      <c r="D16" s="66">
        <f>SUM(D17:D19)</f>
        <v>85918.3</v>
      </c>
    </row>
    <row r="17" s="49" customFormat="1" ht="22.5" customHeight="1" spans="1:4">
      <c r="A17" s="68" t="s">
        <v>457</v>
      </c>
      <c r="B17" s="66">
        <v>83869</v>
      </c>
      <c r="C17" s="66">
        <f t="shared" si="0"/>
        <v>904.489999999991</v>
      </c>
      <c r="D17" s="66">
        <f t="shared" ref="D17:D21" si="3">D38+D60+D81+D102+D123+D144+D165+D186</f>
        <v>84773.49</v>
      </c>
    </row>
    <row r="18" s="49" customFormat="1" ht="22.5" customHeight="1" spans="1:4">
      <c r="A18" s="68" t="s">
        <v>458</v>
      </c>
      <c r="B18" s="66"/>
      <c r="C18" s="66">
        <f t="shared" si="0"/>
        <v>1069.61</v>
      </c>
      <c r="D18" s="66">
        <f t="shared" si="3"/>
        <v>1069.61</v>
      </c>
    </row>
    <row r="19" s="50" customFormat="1" ht="22.5" customHeight="1" spans="1:4">
      <c r="A19" s="68" t="s">
        <v>459</v>
      </c>
      <c r="B19" s="66">
        <v>97</v>
      </c>
      <c r="C19" s="66">
        <f t="shared" si="0"/>
        <v>-21.8</v>
      </c>
      <c r="D19" s="66">
        <f t="shared" si="3"/>
        <v>75.2</v>
      </c>
    </row>
    <row r="20" s="50" customFormat="1" ht="22.5" customHeight="1" spans="1:4">
      <c r="A20" s="65" t="s">
        <v>460</v>
      </c>
      <c r="B20" s="66"/>
      <c r="C20" s="66">
        <f t="shared" si="0"/>
        <v>0</v>
      </c>
      <c r="D20" s="69">
        <f t="shared" si="3"/>
        <v>0</v>
      </c>
    </row>
    <row r="21" s="50" customFormat="1" ht="22.5" customHeight="1" spans="1:4">
      <c r="A21" s="65" t="s">
        <v>461</v>
      </c>
      <c r="B21" s="66">
        <f>B42+B64+B85+B106+B127+B148+B169+B190</f>
        <v>59305.62</v>
      </c>
      <c r="C21" s="66">
        <f t="shared" si="0"/>
        <v>6339.44</v>
      </c>
      <c r="D21" s="66">
        <f t="shared" si="3"/>
        <v>65645.06</v>
      </c>
    </row>
    <row r="22" s="50" customFormat="1" ht="22.5" customHeight="1" spans="1:4">
      <c r="A22" s="70" t="s">
        <v>462</v>
      </c>
      <c r="B22" s="64">
        <f>B16+B20+B21</f>
        <v>143271.62</v>
      </c>
      <c r="C22" s="66">
        <f t="shared" si="0"/>
        <v>8291.73999999999</v>
      </c>
      <c r="D22" s="64">
        <f>D16+D20+D21</f>
        <v>151563.36</v>
      </c>
    </row>
    <row r="23" s="50" customFormat="1" ht="22.5" customHeight="1" spans="1:4">
      <c r="A23" s="70" t="s">
        <v>463</v>
      </c>
      <c r="B23" s="66">
        <f>B15-B22</f>
        <v>7055.38</v>
      </c>
      <c r="C23" s="66">
        <f t="shared" si="0"/>
        <v>-1789.64379999999</v>
      </c>
      <c r="D23" s="66">
        <f>D15-D22</f>
        <v>5265.73620000001</v>
      </c>
    </row>
    <row r="24" s="50" customFormat="1" ht="22.5" customHeight="1" spans="1:4">
      <c r="A24" s="70" t="s">
        <v>464</v>
      </c>
      <c r="B24" s="66">
        <v>51347.64</v>
      </c>
      <c r="C24" s="66">
        <f t="shared" si="0"/>
        <v>313.019999999997</v>
      </c>
      <c r="D24" s="66">
        <f>D45+D67+D88+D109+D130+D151+D172+D193</f>
        <v>51660.66</v>
      </c>
    </row>
    <row r="25" s="50" customFormat="1" ht="22.5" customHeight="1" spans="1:4">
      <c r="A25" s="70" t="s">
        <v>465</v>
      </c>
      <c r="B25" s="64">
        <f>B23+B24</f>
        <v>58403.02</v>
      </c>
      <c r="C25" s="66">
        <f t="shared" si="0"/>
        <v>-1476.62379999999</v>
      </c>
      <c r="D25" s="64">
        <f>D23+D24</f>
        <v>56926.3962</v>
      </c>
    </row>
    <row r="26" s="49" customFormat="1" ht="22.5" customHeight="1" spans="1:4">
      <c r="A26" s="71"/>
      <c r="B26" s="72"/>
      <c r="C26" s="66">
        <f t="shared" si="0"/>
        <v>0</v>
      </c>
      <c r="D26" s="72"/>
    </row>
    <row r="27" s="49" customFormat="1" ht="22.5" customHeight="1" spans="1:4">
      <c r="A27" s="63" t="s">
        <v>466</v>
      </c>
      <c r="B27" s="66"/>
      <c r="C27" s="66">
        <f t="shared" si="0"/>
        <v>0</v>
      </c>
      <c r="D27" s="66"/>
    </row>
    <row r="28" s="49" customFormat="1" ht="22.5" customHeight="1" spans="1:4">
      <c r="A28" s="65" t="s">
        <v>446</v>
      </c>
      <c r="B28" s="66">
        <f>SUM(B29:B33)</f>
        <v>10992.31</v>
      </c>
      <c r="C28" s="66">
        <f t="shared" si="0"/>
        <v>-2010.99</v>
      </c>
      <c r="D28" s="66">
        <f>SUM(D29:D33)</f>
        <v>8981.32</v>
      </c>
    </row>
    <row r="29" s="49" customFormat="1" ht="22.5" customHeight="1" spans="1:4">
      <c r="A29" s="67" t="s">
        <v>447</v>
      </c>
      <c r="B29" s="72">
        <v>10390.16</v>
      </c>
      <c r="C29" s="66">
        <f t="shared" si="0"/>
        <v>-2033.97</v>
      </c>
      <c r="D29" s="72">
        <v>8356.19</v>
      </c>
    </row>
    <row r="30" s="49" customFormat="1" ht="22.5" customHeight="1" spans="1:4">
      <c r="A30" s="67" t="s">
        <v>448</v>
      </c>
      <c r="B30" s="72">
        <v>52.15</v>
      </c>
      <c r="C30" s="66">
        <f t="shared" si="0"/>
        <v>-17.69</v>
      </c>
      <c r="D30" s="72">
        <v>34.46</v>
      </c>
    </row>
    <row r="31" s="50" customFormat="1" ht="22.5" customHeight="1" spans="1:4">
      <c r="A31" s="67" t="s">
        <v>449</v>
      </c>
      <c r="B31" s="72"/>
      <c r="C31" s="66">
        <f t="shared" si="0"/>
        <v>0</v>
      </c>
      <c r="D31" s="72"/>
    </row>
    <row r="32" s="50" customFormat="1" ht="22.5" customHeight="1" spans="1:4">
      <c r="A32" s="67" t="s">
        <v>451</v>
      </c>
      <c r="B32" s="69"/>
      <c r="C32" s="66">
        <f t="shared" si="0"/>
        <v>140.67</v>
      </c>
      <c r="D32" s="69">
        <v>140.67</v>
      </c>
    </row>
    <row r="33" s="50" customFormat="1" ht="22.5" customHeight="1" spans="1:4">
      <c r="A33" s="67" t="s">
        <v>452</v>
      </c>
      <c r="B33" s="72">
        <v>550</v>
      </c>
      <c r="C33" s="66">
        <f t="shared" si="0"/>
        <v>-100</v>
      </c>
      <c r="D33" s="72">
        <v>450</v>
      </c>
    </row>
    <row r="34" s="49" customFormat="1" ht="22.5" customHeight="1" spans="1:4">
      <c r="A34" s="65" t="s">
        <v>453</v>
      </c>
      <c r="B34" s="72">
        <v>2320</v>
      </c>
      <c r="C34" s="66">
        <f t="shared" si="0"/>
        <v>5664.32</v>
      </c>
      <c r="D34" s="72">
        <v>7984.32</v>
      </c>
    </row>
    <row r="35" s="49" customFormat="1" ht="22.5" customHeight="1" spans="1:4">
      <c r="A35" s="65" t="s">
        <v>454</v>
      </c>
      <c r="B35" s="72"/>
      <c r="C35" s="66">
        <f t="shared" si="0"/>
        <v>0</v>
      </c>
      <c r="D35" s="72"/>
    </row>
    <row r="36" s="49" customFormat="1" ht="22.5" customHeight="1" spans="1:4">
      <c r="A36" s="65" t="s">
        <v>455</v>
      </c>
      <c r="B36" s="66">
        <f>B28+B34+B35</f>
        <v>13312.31</v>
      </c>
      <c r="C36" s="66">
        <f t="shared" si="0"/>
        <v>3653.33</v>
      </c>
      <c r="D36" s="66">
        <f>D28+D34+D35</f>
        <v>16965.64</v>
      </c>
    </row>
    <row r="37" s="50" customFormat="1" ht="22.5" customHeight="1" spans="1:4">
      <c r="A37" s="65" t="s">
        <v>456</v>
      </c>
      <c r="B37" s="66">
        <f>B38+B39+B40</f>
        <v>13312.23</v>
      </c>
      <c r="C37" s="66">
        <f t="shared" si="0"/>
        <v>-123.639999999999</v>
      </c>
      <c r="D37" s="66">
        <f>D38+D39+D40</f>
        <v>13188.59</v>
      </c>
    </row>
    <row r="38" s="50" customFormat="1" ht="22.5" customHeight="1" spans="1:4">
      <c r="A38" s="68" t="s">
        <v>457</v>
      </c>
      <c r="B38" s="72">
        <v>13242.23</v>
      </c>
      <c r="C38" s="66">
        <f t="shared" si="0"/>
        <v>-121.26</v>
      </c>
      <c r="D38" s="72">
        <v>13120.97</v>
      </c>
    </row>
    <row r="39" s="51" customFormat="1" ht="22.5" customHeight="1" spans="1:4">
      <c r="A39" s="68" t="s">
        <v>458</v>
      </c>
      <c r="B39" s="72"/>
      <c r="C39" s="66">
        <f t="shared" si="0"/>
        <v>17.62</v>
      </c>
      <c r="D39" s="72">
        <v>17.62</v>
      </c>
    </row>
    <row r="40" s="50" customFormat="1" ht="22.5" customHeight="1" spans="1:4">
      <c r="A40" s="68" t="s">
        <v>459</v>
      </c>
      <c r="B40" s="72">
        <v>70</v>
      </c>
      <c r="C40" s="66">
        <f t="shared" si="0"/>
        <v>-20</v>
      </c>
      <c r="D40" s="72">
        <v>50</v>
      </c>
    </row>
    <row r="41" s="50" customFormat="1" ht="22.5" customHeight="1" spans="1:4">
      <c r="A41" s="65" t="s">
        <v>460</v>
      </c>
      <c r="B41" s="72"/>
      <c r="C41" s="66">
        <f t="shared" si="0"/>
        <v>0</v>
      </c>
      <c r="D41" s="72"/>
    </row>
    <row r="42" s="52" customFormat="1" ht="22.5" customHeight="1" spans="1:237">
      <c r="A42" s="65" t="s">
        <v>461</v>
      </c>
      <c r="B42" s="72"/>
      <c r="C42" s="66">
        <f t="shared" si="0"/>
        <v>6886.07</v>
      </c>
      <c r="D42" s="72">
        <v>6886.07</v>
      </c>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0"/>
      <c r="FB42" s="50"/>
      <c r="FC42" s="50"/>
      <c r="FD42" s="50"/>
      <c r="FE42" s="50"/>
      <c r="FF42" s="50"/>
      <c r="FG42" s="50"/>
      <c r="FH42" s="50"/>
      <c r="FI42" s="50"/>
      <c r="FJ42" s="50"/>
      <c r="FK42" s="50"/>
      <c r="FL42" s="50"/>
      <c r="FM42" s="50"/>
      <c r="FN42" s="50"/>
      <c r="FO42" s="50"/>
      <c r="FP42" s="50"/>
      <c r="FQ42" s="50"/>
      <c r="FR42" s="50"/>
      <c r="FS42" s="50"/>
      <c r="FT42" s="50"/>
      <c r="FU42" s="50"/>
      <c r="FV42" s="50"/>
      <c r="FW42" s="50"/>
      <c r="FX42" s="50"/>
      <c r="FY42" s="50"/>
      <c r="FZ42" s="50"/>
      <c r="GA42" s="50"/>
      <c r="GB42" s="50"/>
      <c r="GC42" s="50"/>
      <c r="GD42" s="50"/>
      <c r="GE42" s="50"/>
      <c r="GF42" s="50"/>
      <c r="GG42" s="50"/>
      <c r="GH42" s="50"/>
      <c r="GI42" s="50"/>
      <c r="GJ42" s="50"/>
      <c r="GK42" s="50"/>
      <c r="GL42" s="50"/>
      <c r="GM42" s="50"/>
      <c r="GN42" s="50"/>
      <c r="GO42" s="50"/>
      <c r="GP42" s="50"/>
      <c r="GQ42" s="50"/>
      <c r="GR42" s="50"/>
      <c r="GS42" s="50"/>
      <c r="GT42" s="50"/>
      <c r="GU42" s="50"/>
      <c r="GV42" s="50"/>
      <c r="GW42" s="50"/>
      <c r="GX42" s="50"/>
      <c r="GY42" s="50"/>
      <c r="GZ42" s="50"/>
      <c r="HA42" s="50"/>
      <c r="HB42" s="50"/>
      <c r="HC42" s="50"/>
      <c r="HD42" s="50"/>
      <c r="HE42" s="50"/>
      <c r="HF42" s="50"/>
      <c r="HG42" s="50"/>
      <c r="HH42" s="50"/>
      <c r="HI42" s="50"/>
      <c r="HJ42" s="50"/>
      <c r="HK42" s="50"/>
      <c r="HL42" s="50"/>
      <c r="HM42" s="50"/>
      <c r="HN42" s="50"/>
      <c r="HO42" s="50"/>
      <c r="HP42" s="50"/>
      <c r="HQ42" s="50"/>
      <c r="HR42" s="50"/>
      <c r="HS42" s="50"/>
      <c r="HT42" s="50"/>
      <c r="HU42" s="50"/>
      <c r="HV42" s="50"/>
      <c r="HW42" s="50"/>
      <c r="HX42" s="50"/>
      <c r="HY42" s="50"/>
      <c r="HZ42" s="50"/>
      <c r="IA42" s="50"/>
      <c r="IB42" s="50"/>
      <c r="IC42" s="50"/>
    </row>
    <row r="43" s="50" customFormat="1" ht="22.5" customHeight="1" spans="1:4">
      <c r="A43" s="71" t="s">
        <v>462</v>
      </c>
      <c r="B43" s="66">
        <f>B37+B41+B42</f>
        <v>13312.23</v>
      </c>
      <c r="C43" s="66">
        <f t="shared" si="0"/>
        <v>6762.43</v>
      </c>
      <c r="D43" s="66">
        <f>D37+D41+D42</f>
        <v>20074.66</v>
      </c>
    </row>
    <row r="44" s="53" customFormat="1" ht="22.5" customHeight="1" spans="1:237">
      <c r="A44" s="71" t="s">
        <v>463</v>
      </c>
      <c r="B44" s="66">
        <f>B36-B43</f>
        <v>0.0799999999999272</v>
      </c>
      <c r="C44" s="66">
        <f t="shared" si="0"/>
        <v>-3109.1</v>
      </c>
      <c r="D44" s="66">
        <f>D36-D43</f>
        <v>-3109.02</v>
      </c>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row>
    <row r="45" s="53" customFormat="1" ht="22.5" customHeight="1" spans="1:237">
      <c r="A45" s="71" t="s">
        <v>464</v>
      </c>
      <c r="B45" s="66">
        <v>5134.85</v>
      </c>
      <c r="C45" s="66">
        <f t="shared" si="0"/>
        <v>0</v>
      </c>
      <c r="D45" s="66">
        <v>5134.85</v>
      </c>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c r="GF45" s="49"/>
      <c r="GG45" s="49"/>
      <c r="GH45" s="49"/>
      <c r="GI45" s="49"/>
      <c r="GJ45" s="49"/>
      <c r="GK45" s="49"/>
      <c r="GL45" s="49"/>
      <c r="GM45" s="49"/>
      <c r="GN45" s="49"/>
      <c r="GO45" s="49"/>
      <c r="GP45" s="49"/>
      <c r="GQ45" s="49"/>
      <c r="GR45" s="49"/>
      <c r="GS45" s="49"/>
      <c r="GT45" s="49"/>
      <c r="GU45" s="49"/>
      <c r="GV45" s="49"/>
      <c r="GW45" s="49"/>
      <c r="GX45" s="49"/>
      <c r="GY45" s="49"/>
      <c r="GZ45" s="49"/>
      <c r="HA45" s="49"/>
      <c r="HB45" s="49"/>
      <c r="HC45" s="49"/>
      <c r="HD45" s="49"/>
      <c r="HE45" s="49"/>
      <c r="HF45" s="49"/>
      <c r="HG45" s="49"/>
      <c r="HH45" s="49"/>
      <c r="HI45" s="49"/>
      <c r="HJ45" s="49"/>
      <c r="HK45" s="49"/>
      <c r="HL45" s="49"/>
      <c r="HM45" s="49"/>
      <c r="HN45" s="49"/>
      <c r="HO45" s="49"/>
      <c r="HP45" s="49"/>
      <c r="HQ45" s="49"/>
      <c r="HR45" s="49"/>
      <c r="HS45" s="49"/>
      <c r="HT45" s="49"/>
      <c r="HU45" s="49"/>
      <c r="HV45" s="49"/>
      <c r="HW45" s="49"/>
      <c r="HX45" s="49"/>
      <c r="HY45" s="49"/>
      <c r="HZ45" s="49"/>
      <c r="IA45" s="49"/>
      <c r="IB45" s="49"/>
      <c r="IC45" s="49"/>
    </row>
    <row r="46" s="53" customFormat="1" ht="22.5" customHeight="1" spans="1:237">
      <c r="A46" s="71" t="s">
        <v>465</v>
      </c>
      <c r="B46" s="66">
        <f>B44+B45</f>
        <v>5134.93</v>
      </c>
      <c r="C46" s="66">
        <f t="shared" si="0"/>
        <v>-3109.1</v>
      </c>
      <c r="D46" s="66">
        <f>D44+D45</f>
        <v>2025.83</v>
      </c>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c r="GF46" s="49"/>
      <c r="GG46" s="49"/>
      <c r="GH46" s="49"/>
      <c r="GI46" s="49"/>
      <c r="GJ46" s="49"/>
      <c r="GK46" s="49"/>
      <c r="GL46" s="49"/>
      <c r="GM46" s="49"/>
      <c r="GN46" s="49"/>
      <c r="GO46" s="49"/>
      <c r="GP46" s="49"/>
      <c r="GQ46" s="49"/>
      <c r="GR46" s="49"/>
      <c r="GS46" s="49"/>
      <c r="GT46" s="49"/>
      <c r="GU46" s="49"/>
      <c r="GV46" s="49"/>
      <c r="GW46" s="49"/>
      <c r="GX46" s="49"/>
      <c r="GY46" s="49"/>
      <c r="GZ46" s="49"/>
      <c r="HA46" s="49"/>
      <c r="HB46" s="49"/>
      <c r="HC46" s="49"/>
      <c r="HD46" s="49"/>
      <c r="HE46" s="49"/>
      <c r="HF46" s="49"/>
      <c r="HG46" s="49"/>
      <c r="HH46" s="49"/>
      <c r="HI46" s="49"/>
      <c r="HJ46" s="49"/>
      <c r="HK46" s="49"/>
      <c r="HL46" s="49"/>
      <c r="HM46" s="49"/>
      <c r="HN46" s="49"/>
      <c r="HO46" s="49"/>
      <c r="HP46" s="49"/>
      <c r="HQ46" s="49"/>
      <c r="HR46" s="49"/>
      <c r="HS46" s="49"/>
      <c r="HT46" s="49"/>
      <c r="HU46" s="49"/>
      <c r="HV46" s="49"/>
      <c r="HW46" s="49"/>
      <c r="HX46" s="49"/>
      <c r="HY46" s="49"/>
      <c r="HZ46" s="49"/>
      <c r="IA46" s="49"/>
      <c r="IB46" s="49"/>
      <c r="IC46" s="49"/>
    </row>
    <row r="47" s="53" customFormat="1" ht="22.5" customHeight="1" spans="1:237">
      <c r="A47" s="71"/>
      <c r="B47" s="72"/>
      <c r="C47" s="66">
        <f t="shared" si="0"/>
        <v>0</v>
      </c>
      <c r="D47" s="72"/>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row>
    <row r="48" s="53" customFormat="1" ht="22.5" customHeight="1" spans="1:237">
      <c r="A48" s="63" t="s">
        <v>467</v>
      </c>
      <c r="B48" s="66"/>
      <c r="C48" s="66">
        <f t="shared" si="0"/>
        <v>0</v>
      </c>
      <c r="D48" s="66"/>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c r="FO48" s="49"/>
      <c r="FP48" s="49"/>
      <c r="FQ48" s="49"/>
      <c r="FR48" s="49"/>
      <c r="FS48" s="49"/>
      <c r="FT48" s="49"/>
      <c r="FU48" s="49"/>
      <c r="FV48" s="49"/>
      <c r="FW48" s="49"/>
      <c r="FX48" s="49"/>
      <c r="FY48" s="49"/>
      <c r="FZ48" s="49"/>
      <c r="GA48" s="49"/>
      <c r="GB48" s="49"/>
      <c r="GC48" s="49"/>
      <c r="GD48" s="49"/>
      <c r="GE48" s="49"/>
      <c r="GF48" s="49"/>
      <c r="GG48" s="49"/>
      <c r="GH48" s="49"/>
      <c r="GI48" s="49"/>
      <c r="GJ48" s="49"/>
      <c r="GK48" s="49"/>
      <c r="GL48" s="49"/>
      <c r="GM48" s="49"/>
      <c r="GN48" s="49"/>
      <c r="GO48" s="49"/>
      <c r="GP48" s="49"/>
      <c r="GQ48" s="49"/>
      <c r="GR48" s="49"/>
      <c r="GS48" s="49"/>
      <c r="GT48" s="49"/>
      <c r="GU48" s="49"/>
      <c r="GV48" s="49"/>
      <c r="GW48" s="49"/>
      <c r="GX48" s="49"/>
      <c r="GY48" s="49"/>
      <c r="GZ48" s="49"/>
      <c r="HA48" s="49"/>
      <c r="HB48" s="49"/>
      <c r="HC48" s="49"/>
      <c r="HD48" s="49"/>
      <c r="HE48" s="49"/>
      <c r="HF48" s="49"/>
      <c r="HG48" s="49"/>
      <c r="HH48" s="49"/>
      <c r="HI48" s="49"/>
      <c r="HJ48" s="49"/>
      <c r="HK48" s="49"/>
      <c r="HL48" s="49"/>
      <c r="HM48" s="49"/>
      <c r="HN48" s="49"/>
      <c r="HO48" s="49"/>
      <c r="HP48" s="49"/>
      <c r="HQ48" s="49"/>
      <c r="HR48" s="49"/>
      <c r="HS48" s="49"/>
      <c r="HT48" s="49"/>
      <c r="HU48" s="49"/>
      <c r="HV48" s="49"/>
      <c r="HW48" s="49"/>
      <c r="HX48" s="49"/>
      <c r="HY48" s="49"/>
      <c r="HZ48" s="49"/>
      <c r="IA48" s="49"/>
      <c r="IB48" s="49"/>
      <c r="IC48" s="49"/>
    </row>
    <row r="49" s="53" customFormat="1" ht="22.5" customHeight="1" spans="1:237">
      <c r="A49" s="65" t="s">
        <v>446</v>
      </c>
      <c r="B49" s="66">
        <f>SUM(B50:B55)</f>
        <v>13431.42</v>
      </c>
      <c r="C49" s="66">
        <f t="shared" si="0"/>
        <v>369.18</v>
      </c>
      <c r="D49" s="66">
        <f>SUM(D50:D55)</f>
        <v>13800.6</v>
      </c>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c r="GF49" s="49"/>
      <c r="GG49" s="49"/>
      <c r="GH49" s="49"/>
      <c r="GI49" s="49"/>
      <c r="GJ49" s="49"/>
      <c r="GK49" s="49"/>
      <c r="GL49" s="49"/>
      <c r="GM49" s="49"/>
      <c r="GN49" s="49"/>
      <c r="GO49" s="49"/>
      <c r="GP49" s="49"/>
      <c r="GQ49" s="49"/>
      <c r="GR49" s="49"/>
      <c r="GS49" s="49"/>
      <c r="GT49" s="49"/>
      <c r="GU49" s="49"/>
      <c r="GV49" s="49"/>
      <c r="GW49" s="49"/>
      <c r="GX49" s="49"/>
      <c r="GY49" s="49"/>
      <c r="GZ49" s="49"/>
      <c r="HA49" s="49"/>
      <c r="HB49" s="49"/>
      <c r="HC49" s="49"/>
      <c r="HD49" s="49"/>
      <c r="HE49" s="49"/>
      <c r="HF49" s="49"/>
      <c r="HG49" s="49"/>
      <c r="HH49" s="49"/>
      <c r="HI49" s="49"/>
      <c r="HJ49" s="49"/>
      <c r="HK49" s="49"/>
      <c r="HL49" s="49"/>
      <c r="HM49" s="49"/>
      <c r="HN49" s="49"/>
      <c r="HO49" s="49"/>
      <c r="HP49" s="49"/>
      <c r="HQ49" s="49"/>
      <c r="HR49" s="49"/>
      <c r="HS49" s="49"/>
      <c r="HT49" s="49"/>
      <c r="HU49" s="49"/>
      <c r="HV49" s="49"/>
      <c r="HW49" s="49"/>
      <c r="HX49" s="49"/>
      <c r="HY49" s="49"/>
      <c r="HZ49" s="49"/>
      <c r="IA49" s="49"/>
      <c r="IB49" s="49"/>
      <c r="IC49" s="49"/>
    </row>
    <row r="50" s="54" customFormat="1" ht="22.5" customHeight="1" spans="1:237">
      <c r="A50" s="67" t="s">
        <v>447</v>
      </c>
      <c r="B50" s="72">
        <v>2741.71</v>
      </c>
      <c r="C50" s="66">
        <f t="shared" si="0"/>
        <v>68.6199999999999</v>
      </c>
      <c r="D50" s="72">
        <v>2810.33</v>
      </c>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row>
    <row r="51" s="50" customFormat="1" ht="22.5" customHeight="1" spans="1:4">
      <c r="A51" s="67" t="s">
        <v>448</v>
      </c>
      <c r="B51" s="72">
        <v>2247.33</v>
      </c>
      <c r="C51" s="66">
        <f t="shared" si="0"/>
        <v>-9.25999999999976</v>
      </c>
      <c r="D51" s="72">
        <v>2238.07</v>
      </c>
    </row>
    <row r="52" s="50" customFormat="1" ht="22.5" customHeight="1" spans="1:4">
      <c r="A52" s="67" t="s">
        <v>449</v>
      </c>
      <c r="B52" s="72">
        <v>7987.12</v>
      </c>
      <c r="C52" s="66">
        <f t="shared" si="0"/>
        <v>368.570000000001</v>
      </c>
      <c r="D52" s="72">
        <v>8355.69</v>
      </c>
    </row>
    <row r="53" s="53" customFormat="1" ht="22.5" customHeight="1" spans="1:237">
      <c r="A53" s="67" t="s">
        <v>450</v>
      </c>
      <c r="B53" s="72">
        <v>434.8</v>
      </c>
      <c r="C53" s="66">
        <f t="shared" si="0"/>
        <v>-115.25</v>
      </c>
      <c r="D53" s="72">
        <v>319.55</v>
      </c>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c r="GC53" s="49"/>
      <c r="GD53" s="49"/>
      <c r="GE53" s="49"/>
      <c r="GF53" s="49"/>
      <c r="GG53" s="49"/>
      <c r="GH53" s="49"/>
      <c r="GI53" s="49"/>
      <c r="GJ53" s="49"/>
      <c r="GK53" s="49"/>
      <c r="GL53" s="49"/>
      <c r="GM53" s="49"/>
      <c r="GN53" s="49"/>
      <c r="GO53" s="49"/>
      <c r="GP53" s="49"/>
      <c r="GQ53" s="49"/>
      <c r="GR53" s="49"/>
      <c r="GS53" s="49"/>
      <c r="GT53" s="49"/>
      <c r="GU53" s="49"/>
      <c r="GV53" s="49"/>
      <c r="GW53" s="49"/>
      <c r="GX53" s="49"/>
      <c r="GY53" s="49"/>
      <c r="GZ53" s="49"/>
      <c r="HA53" s="49"/>
      <c r="HB53" s="49"/>
      <c r="HC53" s="49"/>
      <c r="HD53" s="49"/>
      <c r="HE53" s="49"/>
      <c r="HF53" s="49"/>
      <c r="HG53" s="49"/>
      <c r="HH53" s="49"/>
      <c r="HI53" s="49"/>
      <c r="HJ53" s="49"/>
      <c r="HK53" s="49"/>
      <c r="HL53" s="49"/>
      <c r="HM53" s="49"/>
      <c r="HN53" s="49"/>
      <c r="HO53" s="49"/>
      <c r="HP53" s="49"/>
      <c r="HQ53" s="49"/>
      <c r="HR53" s="49"/>
      <c r="HS53" s="49"/>
      <c r="HT53" s="49"/>
      <c r="HU53" s="49"/>
      <c r="HV53" s="49"/>
      <c r="HW53" s="49"/>
      <c r="HX53" s="49"/>
      <c r="HY53" s="49"/>
      <c r="HZ53" s="49"/>
      <c r="IA53" s="49"/>
      <c r="IB53" s="49"/>
      <c r="IC53" s="49"/>
    </row>
    <row r="54" s="49" customFormat="1" ht="22.5" customHeight="1" spans="1:4">
      <c r="A54" s="67" t="s">
        <v>451</v>
      </c>
      <c r="B54" s="72">
        <v>14.3</v>
      </c>
      <c r="C54" s="66">
        <f t="shared" si="0"/>
        <v>58.59</v>
      </c>
      <c r="D54" s="72">
        <v>72.89</v>
      </c>
    </row>
    <row r="55" s="53" customFormat="1" ht="22.5" customHeight="1" spans="1:237">
      <c r="A55" s="67" t="s">
        <v>452</v>
      </c>
      <c r="B55" s="72">
        <v>6.16</v>
      </c>
      <c r="C55" s="66">
        <f t="shared" si="0"/>
        <v>-2.09</v>
      </c>
      <c r="D55" s="72">
        <v>4.07</v>
      </c>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c r="EN55" s="49"/>
      <c r="EO55" s="49"/>
      <c r="EP55" s="49"/>
      <c r="EQ55" s="49"/>
      <c r="ER55" s="49"/>
      <c r="ES55" s="49"/>
      <c r="ET55" s="49"/>
      <c r="EU55" s="49"/>
      <c r="EV55" s="49"/>
      <c r="EW55" s="49"/>
      <c r="EX55" s="49"/>
      <c r="EY55" s="49"/>
      <c r="EZ55" s="49"/>
      <c r="FA55" s="49"/>
      <c r="FB55" s="49"/>
      <c r="FC55" s="49"/>
      <c r="FD55" s="49"/>
      <c r="FE55" s="49"/>
      <c r="FF55" s="49"/>
      <c r="FG55" s="49"/>
      <c r="FH55" s="49"/>
      <c r="FI55" s="49"/>
      <c r="FJ55" s="49"/>
      <c r="FK55" s="49"/>
      <c r="FL55" s="49"/>
      <c r="FM55" s="49"/>
      <c r="FN55" s="49"/>
      <c r="FO55" s="49"/>
      <c r="FP55" s="49"/>
      <c r="FQ55" s="49"/>
      <c r="FR55" s="49"/>
      <c r="FS55" s="49"/>
      <c r="FT55" s="49"/>
      <c r="FU55" s="49"/>
      <c r="FV55" s="49"/>
      <c r="FW55" s="49"/>
      <c r="FX55" s="49"/>
      <c r="FY55" s="49"/>
      <c r="FZ55" s="49"/>
      <c r="GA55" s="49"/>
      <c r="GB55" s="49"/>
      <c r="GC55" s="49"/>
      <c r="GD55" s="49"/>
      <c r="GE55" s="49"/>
      <c r="GF55" s="49"/>
      <c r="GG55" s="49"/>
      <c r="GH55" s="49"/>
      <c r="GI55" s="49"/>
      <c r="GJ55" s="49"/>
      <c r="GK55" s="49"/>
      <c r="GL55" s="49"/>
      <c r="GM55" s="49"/>
      <c r="GN55" s="49"/>
      <c r="GO55" s="49"/>
      <c r="GP55" s="49"/>
      <c r="GQ55" s="49"/>
      <c r="GR55" s="49"/>
      <c r="GS55" s="49"/>
      <c r="GT55" s="49"/>
      <c r="GU55" s="49"/>
      <c r="GV55" s="49"/>
      <c r="GW55" s="49"/>
      <c r="GX55" s="49"/>
      <c r="GY55" s="49"/>
      <c r="GZ55" s="49"/>
      <c r="HA55" s="49"/>
      <c r="HB55" s="49"/>
      <c r="HC55" s="49"/>
      <c r="HD55" s="49"/>
      <c r="HE55" s="49"/>
      <c r="HF55" s="49"/>
      <c r="HG55" s="49"/>
      <c r="HH55" s="49"/>
      <c r="HI55" s="49"/>
      <c r="HJ55" s="49"/>
      <c r="HK55" s="49"/>
      <c r="HL55" s="49"/>
      <c r="HM55" s="49"/>
      <c r="HN55" s="49"/>
      <c r="HO55" s="49"/>
      <c r="HP55" s="49"/>
      <c r="HQ55" s="49"/>
      <c r="HR55" s="49"/>
      <c r="HS55" s="49"/>
      <c r="HT55" s="49"/>
      <c r="HU55" s="49"/>
      <c r="HV55" s="49"/>
      <c r="HW55" s="49"/>
      <c r="HX55" s="49"/>
      <c r="HY55" s="49"/>
      <c r="HZ55" s="49"/>
      <c r="IA55" s="49"/>
      <c r="IB55" s="49"/>
      <c r="IC55" s="49"/>
    </row>
    <row r="56" s="52" customFormat="1" ht="22.5" customHeight="1" spans="1:237">
      <c r="A56" s="65" t="s">
        <v>453</v>
      </c>
      <c r="B56" s="72"/>
      <c r="C56" s="66">
        <f t="shared" si="0"/>
        <v>0</v>
      </c>
      <c r="D56" s="72"/>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0"/>
      <c r="FB56" s="50"/>
      <c r="FC56" s="50"/>
      <c r="FD56" s="50"/>
      <c r="FE56" s="50"/>
      <c r="FF56" s="50"/>
      <c r="FG56" s="50"/>
      <c r="FH56" s="50"/>
      <c r="FI56" s="50"/>
      <c r="FJ56" s="50"/>
      <c r="FK56" s="50"/>
      <c r="FL56" s="50"/>
      <c r="FM56" s="50"/>
      <c r="FN56" s="50"/>
      <c r="FO56" s="50"/>
      <c r="FP56" s="50"/>
      <c r="FQ56" s="50"/>
      <c r="FR56" s="50"/>
      <c r="FS56" s="50"/>
      <c r="FT56" s="50"/>
      <c r="FU56" s="50"/>
      <c r="FV56" s="50"/>
      <c r="FW56" s="50"/>
      <c r="FX56" s="50"/>
      <c r="FY56" s="50"/>
      <c r="FZ56" s="50"/>
      <c r="GA56" s="50"/>
      <c r="GB56" s="50"/>
      <c r="GC56" s="50"/>
      <c r="GD56" s="50"/>
      <c r="GE56" s="50"/>
      <c r="GF56" s="50"/>
      <c r="GG56" s="50"/>
      <c r="GH56" s="50"/>
      <c r="GI56" s="50"/>
      <c r="GJ56" s="50"/>
      <c r="GK56" s="50"/>
      <c r="GL56" s="50"/>
      <c r="GM56" s="50"/>
      <c r="GN56" s="50"/>
      <c r="GO56" s="50"/>
      <c r="GP56" s="50"/>
      <c r="GQ56" s="50"/>
      <c r="GR56" s="50"/>
      <c r="GS56" s="50"/>
      <c r="GT56" s="50"/>
      <c r="GU56" s="50"/>
      <c r="GV56" s="50"/>
      <c r="GW56" s="50"/>
      <c r="GX56" s="50"/>
      <c r="GY56" s="50"/>
      <c r="GZ56" s="50"/>
      <c r="HA56" s="50"/>
      <c r="HB56" s="50"/>
      <c r="HC56" s="50"/>
      <c r="HD56" s="50"/>
      <c r="HE56" s="50"/>
      <c r="HF56" s="50"/>
      <c r="HG56" s="50"/>
      <c r="HH56" s="50"/>
      <c r="HI56" s="50"/>
      <c r="HJ56" s="50"/>
      <c r="HK56" s="50"/>
      <c r="HL56" s="50"/>
      <c r="HM56" s="50"/>
      <c r="HN56" s="50"/>
      <c r="HO56" s="50"/>
      <c r="HP56" s="50"/>
      <c r="HQ56" s="50"/>
      <c r="HR56" s="50"/>
      <c r="HS56" s="50"/>
      <c r="HT56" s="50"/>
      <c r="HU56" s="50"/>
      <c r="HV56" s="50"/>
      <c r="HW56" s="50"/>
      <c r="HX56" s="50"/>
      <c r="HY56" s="50"/>
      <c r="HZ56" s="50"/>
      <c r="IA56" s="50"/>
      <c r="IB56" s="50"/>
      <c r="IC56" s="50"/>
    </row>
    <row r="57" s="50" customFormat="1" ht="22.5" customHeight="1" spans="1:4">
      <c r="A57" s="65" t="s">
        <v>454</v>
      </c>
      <c r="B57" s="72"/>
      <c r="C57" s="66">
        <f t="shared" si="0"/>
        <v>0</v>
      </c>
      <c r="D57" s="72"/>
    </row>
    <row r="58" s="50" customFormat="1" ht="22.5" customHeight="1" spans="1:4">
      <c r="A58" s="65" t="s">
        <v>455</v>
      </c>
      <c r="B58" s="66">
        <f>B49+B56+B57</f>
        <v>13431.42</v>
      </c>
      <c r="C58" s="66">
        <f t="shared" si="0"/>
        <v>369.18</v>
      </c>
      <c r="D58" s="66">
        <f>D49+D56+D57</f>
        <v>13800.6</v>
      </c>
    </row>
    <row r="59" s="50" customFormat="1" ht="22.5" customHeight="1" spans="1:4">
      <c r="A59" s="65" t="s">
        <v>456</v>
      </c>
      <c r="B59" s="66">
        <f>B60+B61+B62</f>
        <v>7529.67</v>
      </c>
      <c r="C59" s="66">
        <f t="shared" si="0"/>
        <v>269.16</v>
      </c>
      <c r="D59" s="66">
        <f>D60+D61+D62</f>
        <v>7798.83</v>
      </c>
    </row>
    <row r="60" s="50" customFormat="1" ht="22.5" customHeight="1" spans="1:4">
      <c r="A60" s="68" t="s">
        <v>457</v>
      </c>
      <c r="B60" s="72">
        <v>7522.57</v>
      </c>
      <c r="C60" s="66">
        <f t="shared" si="0"/>
        <v>270.17</v>
      </c>
      <c r="D60" s="72">
        <v>7792.74</v>
      </c>
    </row>
    <row r="61" s="50" customFormat="1" ht="22.5" customHeight="1" spans="1:4">
      <c r="A61" s="68" t="s">
        <v>458</v>
      </c>
      <c r="B61" s="72"/>
      <c r="C61" s="66">
        <f t="shared" si="0"/>
        <v>1.52</v>
      </c>
      <c r="D61" s="72">
        <v>1.52</v>
      </c>
    </row>
    <row r="62" s="50" customFormat="1" ht="22.5" customHeight="1" spans="1:4">
      <c r="A62" s="68" t="s">
        <v>459</v>
      </c>
      <c r="B62" s="73">
        <v>7.1</v>
      </c>
      <c r="C62" s="66">
        <f t="shared" si="0"/>
        <v>-2.53</v>
      </c>
      <c r="D62" s="73">
        <v>4.57</v>
      </c>
    </row>
    <row r="63" s="49" customFormat="1" ht="22.5" customHeight="1" spans="1:4">
      <c r="A63" s="65" t="s">
        <v>460</v>
      </c>
      <c r="B63" s="72"/>
      <c r="C63" s="66">
        <f t="shared" si="0"/>
        <v>0</v>
      </c>
      <c r="D63" s="72"/>
    </row>
    <row r="64" s="49" customFormat="1" ht="22.5" customHeight="1" spans="1:4">
      <c r="A64" s="65" t="s">
        <v>461</v>
      </c>
      <c r="B64" s="72"/>
      <c r="C64" s="66">
        <f t="shared" si="0"/>
        <v>0</v>
      </c>
      <c r="D64" s="72"/>
    </row>
    <row r="65" s="49" customFormat="1" ht="22.5" customHeight="1" spans="1:4">
      <c r="A65" s="74" t="s">
        <v>462</v>
      </c>
      <c r="B65" s="66">
        <f>B59+B63+B64</f>
        <v>7529.67</v>
      </c>
      <c r="C65" s="66">
        <f t="shared" si="0"/>
        <v>269.16</v>
      </c>
      <c r="D65" s="66">
        <f>D59+D63+D64</f>
        <v>7798.83</v>
      </c>
    </row>
    <row r="66" s="49" customFormat="1" ht="22.5" customHeight="1" spans="1:4">
      <c r="A66" s="74" t="s">
        <v>463</v>
      </c>
      <c r="B66" s="66">
        <f>B58-B65</f>
        <v>5901.75</v>
      </c>
      <c r="C66" s="66">
        <f t="shared" si="0"/>
        <v>100.02</v>
      </c>
      <c r="D66" s="66">
        <f>D58-D65</f>
        <v>6001.77</v>
      </c>
    </row>
    <row r="67" s="49" customFormat="1" ht="22.5" customHeight="1" spans="1:4">
      <c r="A67" s="74" t="s">
        <v>464</v>
      </c>
      <c r="B67" s="72">
        <v>26312.53</v>
      </c>
      <c r="C67" s="66">
        <f t="shared" si="0"/>
        <v>312.900000000001</v>
      </c>
      <c r="D67" s="72">
        <v>26625.43</v>
      </c>
    </row>
    <row r="68" s="50" customFormat="1" ht="22.5" customHeight="1" spans="1:4">
      <c r="A68" s="74" t="s">
        <v>465</v>
      </c>
      <c r="B68" s="66">
        <f>B66+B67</f>
        <v>32214.28</v>
      </c>
      <c r="C68" s="66">
        <f t="shared" si="0"/>
        <v>412.919999999998</v>
      </c>
      <c r="D68" s="66">
        <f>D66+D67</f>
        <v>32627.2</v>
      </c>
    </row>
    <row r="69" s="50" customFormat="1" ht="22.5" customHeight="1" spans="1:4">
      <c r="A69" s="74"/>
      <c r="B69" s="72"/>
      <c r="C69" s="66">
        <f t="shared" si="0"/>
        <v>0</v>
      </c>
      <c r="D69" s="72"/>
    </row>
    <row r="70" s="50" customFormat="1" ht="22.5" customHeight="1" spans="1:4">
      <c r="A70" s="63" t="s">
        <v>468</v>
      </c>
      <c r="B70" s="66"/>
      <c r="C70" s="66">
        <f t="shared" si="0"/>
        <v>0</v>
      </c>
      <c r="D70" s="66"/>
    </row>
    <row r="71" s="49" customFormat="1" ht="22.5" customHeight="1" spans="1:4">
      <c r="A71" s="65" t="s">
        <v>446</v>
      </c>
      <c r="B71" s="66">
        <f>SUM(B72:B76)</f>
        <v>20327.93</v>
      </c>
      <c r="C71" s="66">
        <f t="shared" ref="C71:C134" si="4">D71-B71</f>
        <v>1813.14</v>
      </c>
      <c r="D71" s="66">
        <f>SUM(D72:D76)</f>
        <v>22141.07</v>
      </c>
    </row>
    <row r="72" s="49" customFormat="1" ht="22.5" customHeight="1" spans="1:4">
      <c r="A72" s="67" t="s">
        <v>447</v>
      </c>
      <c r="B72" s="72">
        <v>18787.93</v>
      </c>
      <c r="C72" s="66">
        <f t="shared" si="4"/>
        <v>2231.59</v>
      </c>
      <c r="D72" s="72">
        <v>21019.52</v>
      </c>
    </row>
    <row r="73" s="49" customFormat="1" ht="22.5" customHeight="1" spans="1:4">
      <c r="A73" s="67" t="s">
        <v>448</v>
      </c>
      <c r="B73" s="72">
        <v>212</v>
      </c>
      <c r="C73" s="66">
        <f t="shared" si="4"/>
        <v>-167.45</v>
      </c>
      <c r="D73" s="72">
        <v>44.55</v>
      </c>
    </row>
    <row r="74" s="50" customFormat="1" ht="22.5" customHeight="1" spans="1:4">
      <c r="A74" s="67" t="s">
        <v>449</v>
      </c>
      <c r="B74" s="72">
        <v>1210</v>
      </c>
      <c r="C74" s="66">
        <f t="shared" si="4"/>
        <v>-219</v>
      </c>
      <c r="D74" s="72">
        <v>991</v>
      </c>
    </row>
    <row r="75" s="50" customFormat="1" ht="22.5" customHeight="1" spans="1:4">
      <c r="A75" s="67" t="s">
        <v>451</v>
      </c>
      <c r="B75" s="69"/>
      <c r="C75" s="66">
        <f t="shared" si="4"/>
        <v>25</v>
      </c>
      <c r="D75" s="69">
        <v>25</v>
      </c>
    </row>
    <row r="76" s="50" customFormat="1" ht="22.5" customHeight="1" spans="1:4">
      <c r="A76" s="67" t="s">
        <v>452</v>
      </c>
      <c r="B76" s="72">
        <v>118</v>
      </c>
      <c r="C76" s="66">
        <f t="shared" si="4"/>
        <v>-57</v>
      </c>
      <c r="D76" s="72">
        <v>61</v>
      </c>
    </row>
    <row r="77" s="50" customFormat="1" ht="22.5" customHeight="1" spans="1:4">
      <c r="A77" s="65" t="s">
        <v>453</v>
      </c>
      <c r="B77" s="72"/>
      <c r="C77" s="66">
        <f t="shared" si="4"/>
        <v>0</v>
      </c>
      <c r="D77" s="72"/>
    </row>
    <row r="78" s="50" customFormat="1" ht="22.5" customHeight="1" spans="1:4">
      <c r="A78" s="65" t="s">
        <v>454</v>
      </c>
      <c r="B78" s="72"/>
      <c r="C78" s="66">
        <f t="shared" si="4"/>
        <v>0</v>
      </c>
      <c r="D78" s="72"/>
    </row>
    <row r="79" s="50" customFormat="1" ht="22.5" customHeight="1" spans="1:4">
      <c r="A79" s="65" t="s">
        <v>455</v>
      </c>
      <c r="B79" s="66">
        <f>B71+B77+B78</f>
        <v>20327.93</v>
      </c>
      <c r="C79" s="66">
        <f t="shared" si="4"/>
        <v>1813.14</v>
      </c>
      <c r="D79" s="66">
        <f>D71+D77+D78</f>
        <v>22141.07</v>
      </c>
    </row>
    <row r="80" s="50" customFormat="1" ht="22.5" customHeight="1" spans="1:4">
      <c r="A80" s="65" t="s">
        <v>456</v>
      </c>
      <c r="B80" s="66">
        <f>SUM(B81:B83)</f>
        <v>19239.77</v>
      </c>
      <c r="C80" s="66">
        <f t="shared" si="4"/>
        <v>609.110000000001</v>
      </c>
      <c r="D80" s="66">
        <f>SUM(D81:D83)</f>
        <v>19848.88</v>
      </c>
    </row>
    <row r="81" s="49" customFormat="1" ht="22.5" customHeight="1" spans="1:4">
      <c r="A81" s="68" t="s">
        <v>457</v>
      </c>
      <c r="B81" s="72">
        <v>19224.77</v>
      </c>
      <c r="C81" s="66">
        <f t="shared" si="4"/>
        <v>624.110000000001</v>
      </c>
      <c r="D81" s="72">
        <v>19848.88</v>
      </c>
    </row>
    <row r="82" s="49" customFormat="1" ht="22.5" customHeight="1" spans="1:4">
      <c r="A82" s="68" t="s">
        <v>458</v>
      </c>
      <c r="B82" s="69"/>
      <c r="C82" s="66">
        <f t="shared" si="4"/>
        <v>0</v>
      </c>
      <c r="D82" s="69"/>
    </row>
    <row r="83" s="49" customFormat="1" ht="22.5" customHeight="1" spans="1:4">
      <c r="A83" s="68" t="s">
        <v>459</v>
      </c>
      <c r="B83" s="73">
        <v>15</v>
      </c>
      <c r="C83" s="66">
        <f t="shared" si="4"/>
        <v>-15</v>
      </c>
      <c r="D83" s="73"/>
    </row>
    <row r="84" s="49" customFormat="1" ht="22.5" customHeight="1" spans="1:4">
      <c r="A84" s="65" t="s">
        <v>460</v>
      </c>
      <c r="B84" s="72"/>
      <c r="C84" s="66">
        <f t="shared" si="4"/>
        <v>0</v>
      </c>
      <c r="D84" s="72"/>
    </row>
    <row r="85" s="49" customFormat="1" ht="22.5" customHeight="1" spans="1:4">
      <c r="A85" s="65" t="s">
        <v>461</v>
      </c>
      <c r="B85" s="72"/>
      <c r="C85" s="66">
        <f t="shared" si="4"/>
        <v>0</v>
      </c>
      <c r="D85" s="72"/>
    </row>
    <row r="86" s="50" customFormat="1" ht="22.5" customHeight="1" spans="1:4">
      <c r="A86" s="74" t="s">
        <v>462</v>
      </c>
      <c r="B86" s="66">
        <f>B80+B84+B85</f>
        <v>19239.77</v>
      </c>
      <c r="C86" s="66">
        <f t="shared" si="4"/>
        <v>609.110000000001</v>
      </c>
      <c r="D86" s="66">
        <f>D80+D84+D85</f>
        <v>19848.88</v>
      </c>
    </row>
    <row r="87" s="50" customFormat="1" ht="22.5" customHeight="1" spans="1:4">
      <c r="A87" s="74" t="s">
        <v>463</v>
      </c>
      <c r="B87" s="66">
        <f>B79-B86</f>
        <v>1088.16</v>
      </c>
      <c r="C87" s="66">
        <f t="shared" si="4"/>
        <v>1204.03</v>
      </c>
      <c r="D87" s="66">
        <f>D79-D86</f>
        <v>2292.19</v>
      </c>
    </row>
    <row r="88" s="50" customFormat="1" ht="22.5" customHeight="1" spans="1:4">
      <c r="A88" s="74" t="s">
        <v>464</v>
      </c>
      <c r="B88" s="66">
        <v>7826.7</v>
      </c>
      <c r="C88" s="66">
        <f t="shared" si="4"/>
        <v>0.159999999999854</v>
      </c>
      <c r="D88" s="66">
        <v>7826.86</v>
      </c>
    </row>
    <row r="89" s="49" customFormat="1" ht="22.5" customHeight="1" spans="1:4">
      <c r="A89" s="74" t="s">
        <v>465</v>
      </c>
      <c r="B89" s="66">
        <f>B87+B88</f>
        <v>8914.86</v>
      </c>
      <c r="C89" s="66">
        <f t="shared" si="4"/>
        <v>1204.19</v>
      </c>
      <c r="D89" s="66">
        <f>D87+D88</f>
        <v>10119.05</v>
      </c>
    </row>
    <row r="90" s="49" customFormat="1" ht="22.5" customHeight="1" spans="1:4">
      <c r="A90" s="71"/>
      <c r="B90" s="72"/>
      <c r="C90" s="66">
        <f t="shared" si="4"/>
        <v>0</v>
      </c>
      <c r="D90" s="72"/>
    </row>
    <row r="91" s="49" customFormat="1" ht="22.5" customHeight="1" spans="1:4">
      <c r="A91" s="63" t="s">
        <v>469</v>
      </c>
      <c r="B91" s="66"/>
      <c r="C91" s="66">
        <f t="shared" si="4"/>
        <v>0</v>
      </c>
      <c r="D91" s="66"/>
    </row>
    <row r="92" s="50" customFormat="1" ht="22.5" customHeight="1" spans="1:4">
      <c r="A92" s="65" t="s">
        <v>446</v>
      </c>
      <c r="B92" s="66">
        <f>SUM(B93:B97)</f>
        <v>17402.41</v>
      </c>
      <c r="C92" s="66">
        <f t="shared" si="4"/>
        <v>28.4400000000023</v>
      </c>
      <c r="D92" s="66">
        <f>SUM(D93:D97)</f>
        <v>17430.85</v>
      </c>
    </row>
    <row r="93" s="50" customFormat="1" ht="22.5" customHeight="1" spans="1:4">
      <c r="A93" s="67" t="s">
        <v>447</v>
      </c>
      <c r="B93" s="72">
        <v>17368.28</v>
      </c>
      <c r="C93" s="66">
        <f t="shared" si="4"/>
        <v>8.97999999999956</v>
      </c>
      <c r="D93" s="72">
        <v>17377.26</v>
      </c>
    </row>
    <row r="94" s="50" customFormat="1" ht="22.5" customHeight="1" spans="1:4">
      <c r="A94" s="67" t="s">
        <v>448</v>
      </c>
      <c r="B94" s="72">
        <v>11.78</v>
      </c>
      <c r="C94" s="66">
        <f t="shared" si="4"/>
        <v>-1.92</v>
      </c>
      <c r="D94" s="72">
        <v>9.86</v>
      </c>
    </row>
    <row r="95" s="50" customFormat="1" ht="22.5" customHeight="1" spans="1:4">
      <c r="A95" s="67" t="s">
        <v>449</v>
      </c>
      <c r="B95" s="69"/>
      <c r="C95" s="66">
        <f t="shared" si="4"/>
        <v>0</v>
      </c>
      <c r="D95" s="69"/>
    </row>
    <row r="96" s="50" customFormat="1" ht="22.5" customHeight="1" spans="1:4">
      <c r="A96" s="67" t="s">
        <v>451</v>
      </c>
      <c r="B96" s="72"/>
      <c r="C96" s="66">
        <f t="shared" si="4"/>
        <v>21.38</v>
      </c>
      <c r="D96" s="72">
        <v>21.38</v>
      </c>
    </row>
    <row r="97" s="50" customFormat="1" ht="22.5" customHeight="1" spans="1:4">
      <c r="A97" s="67" t="s">
        <v>452</v>
      </c>
      <c r="B97" s="72">
        <v>22.35</v>
      </c>
      <c r="C97" s="66">
        <f t="shared" si="4"/>
        <v>0</v>
      </c>
      <c r="D97" s="72">
        <v>22.35</v>
      </c>
    </row>
    <row r="98" s="50" customFormat="1" ht="22.5" customHeight="1" spans="1:4">
      <c r="A98" s="65" t="s">
        <v>453</v>
      </c>
      <c r="B98" s="72">
        <v>7824</v>
      </c>
      <c r="C98" s="66">
        <f t="shared" si="4"/>
        <v>776</v>
      </c>
      <c r="D98" s="72">
        <v>8600</v>
      </c>
    </row>
    <row r="99" s="49" customFormat="1" ht="22.5" customHeight="1" spans="1:4">
      <c r="A99" s="65" t="s">
        <v>454</v>
      </c>
      <c r="B99" s="72"/>
      <c r="C99" s="66">
        <f t="shared" si="4"/>
        <v>0</v>
      </c>
      <c r="D99" s="72"/>
    </row>
    <row r="100" s="49" customFormat="1" ht="22.5" customHeight="1" spans="1:4">
      <c r="A100" s="65" t="s">
        <v>455</v>
      </c>
      <c r="B100" s="66">
        <f>B92+B98+B99</f>
        <v>25226.41</v>
      </c>
      <c r="C100" s="66">
        <f t="shared" si="4"/>
        <v>804.440000000002</v>
      </c>
      <c r="D100" s="66">
        <f>D92+D98+D99</f>
        <v>26030.85</v>
      </c>
    </row>
    <row r="101" s="49" customFormat="1" ht="22.5" customHeight="1" spans="1:4">
      <c r="A101" s="65" t="s">
        <v>456</v>
      </c>
      <c r="B101" s="66">
        <f>SUM(B102:B104)</f>
        <v>7775.33</v>
      </c>
      <c r="C101" s="66">
        <f t="shared" si="4"/>
        <v>710.82</v>
      </c>
      <c r="D101" s="66">
        <f>SUM(D102:D104)</f>
        <v>8486.15</v>
      </c>
    </row>
    <row r="102" s="49" customFormat="1" ht="22.5" customHeight="1" spans="1:4">
      <c r="A102" s="68" t="s">
        <v>457</v>
      </c>
      <c r="B102" s="72">
        <v>7769.88</v>
      </c>
      <c r="C102" s="66">
        <f t="shared" si="4"/>
        <v>695.64</v>
      </c>
      <c r="D102" s="72">
        <v>8465.52</v>
      </c>
    </row>
    <row r="103" s="49" customFormat="1" ht="22.5" customHeight="1" spans="1:4">
      <c r="A103" s="68" t="s">
        <v>458</v>
      </c>
      <c r="B103" s="72"/>
      <c r="C103" s="66">
        <f t="shared" si="4"/>
        <v>0</v>
      </c>
      <c r="D103" s="72"/>
    </row>
    <row r="104" s="50" customFormat="1" ht="22.5" customHeight="1" spans="1:4">
      <c r="A104" s="68" t="s">
        <v>459</v>
      </c>
      <c r="B104" s="69">
        <v>5.45</v>
      </c>
      <c r="C104" s="66">
        <f t="shared" si="4"/>
        <v>15.18</v>
      </c>
      <c r="D104" s="69">
        <v>20.63</v>
      </c>
    </row>
    <row r="105" s="50" customFormat="1" ht="22.5" customHeight="1" spans="1:4">
      <c r="A105" s="65" t="s">
        <v>460</v>
      </c>
      <c r="B105" s="72"/>
      <c r="C105" s="66">
        <f t="shared" si="4"/>
        <v>0</v>
      </c>
      <c r="D105" s="72"/>
    </row>
    <row r="106" s="50" customFormat="1" ht="22.5" customHeight="1" spans="1:4">
      <c r="A106" s="65" t="s">
        <v>461</v>
      </c>
      <c r="B106" s="72">
        <v>17402.4</v>
      </c>
      <c r="C106" s="66">
        <f t="shared" si="4"/>
        <v>28.4499999999971</v>
      </c>
      <c r="D106" s="72">
        <v>17430.85</v>
      </c>
    </row>
    <row r="107" s="49" customFormat="1" ht="22.5" customHeight="1" spans="1:4">
      <c r="A107" s="74" t="s">
        <v>462</v>
      </c>
      <c r="B107" s="66">
        <f>B101+B106+B105</f>
        <v>25177.73</v>
      </c>
      <c r="C107" s="66">
        <f t="shared" si="4"/>
        <v>739.269999999997</v>
      </c>
      <c r="D107" s="66">
        <f>D101+D106+D105</f>
        <v>25917</v>
      </c>
    </row>
    <row r="108" s="49" customFormat="1" ht="22.5" customHeight="1" spans="1:4">
      <c r="A108" s="74" t="s">
        <v>463</v>
      </c>
      <c r="B108" s="66">
        <f>B100-B107</f>
        <v>48.679999999993</v>
      </c>
      <c r="C108" s="66">
        <f t="shared" si="4"/>
        <v>65.1700000000055</v>
      </c>
      <c r="D108" s="66">
        <f>D100-D107</f>
        <v>113.849999999999</v>
      </c>
    </row>
    <row r="109" s="49" customFormat="1" ht="22.5" customHeight="1" spans="1:4">
      <c r="A109" s="74" t="s">
        <v>464</v>
      </c>
      <c r="B109" s="66">
        <v>808.979999999999</v>
      </c>
      <c r="C109" s="66">
        <f t="shared" si="4"/>
        <v>0.200000000000955</v>
      </c>
      <c r="D109" s="66">
        <v>809.18</v>
      </c>
    </row>
    <row r="110" s="50" customFormat="1" ht="22.5" customHeight="1" spans="1:4">
      <c r="A110" s="74" t="s">
        <v>465</v>
      </c>
      <c r="B110" s="66">
        <f>B108+B109</f>
        <v>857.659999999992</v>
      </c>
      <c r="C110" s="66">
        <f t="shared" si="4"/>
        <v>65.3700000000065</v>
      </c>
      <c r="D110" s="66">
        <f>D108+D109</f>
        <v>923.029999999998</v>
      </c>
    </row>
    <row r="111" s="50" customFormat="1" ht="22.5" customHeight="1" spans="1:4">
      <c r="A111" s="71"/>
      <c r="B111" s="72"/>
      <c r="C111" s="66">
        <f t="shared" si="4"/>
        <v>0</v>
      </c>
      <c r="D111" s="72"/>
    </row>
    <row r="112" s="50" customFormat="1" ht="22.5" customHeight="1" spans="1:4">
      <c r="A112" s="63" t="s">
        <v>470</v>
      </c>
      <c r="B112" s="66"/>
      <c r="C112" s="66">
        <f t="shared" si="4"/>
        <v>0</v>
      </c>
      <c r="D112" s="66"/>
    </row>
    <row r="113" s="50" customFormat="1" ht="22.5" customHeight="1" spans="1:4">
      <c r="A113" s="65" t="s">
        <v>446</v>
      </c>
      <c r="B113" s="66">
        <f>SUM(B114:B118)</f>
        <v>40732.75</v>
      </c>
      <c r="C113" s="66">
        <f t="shared" si="4"/>
        <v>-38.760000000002</v>
      </c>
      <c r="D113" s="66">
        <f>SUM(D114:D118)</f>
        <v>40693.99</v>
      </c>
    </row>
    <row r="114" s="50" customFormat="1" ht="24" customHeight="1" spans="1:4">
      <c r="A114" s="67" t="s">
        <v>447</v>
      </c>
      <c r="B114" s="72">
        <v>13732.38</v>
      </c>
      <c r="C114" s="66">
        <f t="shared" si="4"/>
        <v>-13.0799999999999</v>
      </c>
      <c r="D114" s="72">
        <v>13719.3</v>
      </c>
    </row>
    <row r="115" s="50" customFormat="1" ht="22.5" customHeight="1" spans="1:4">
      <c r="A115" s="67" t="s">
        <v>448</v>
      </c>
      <c r="B115" s="72">
        <v>26.06</v>
      </c>
      <c r="C115" s="66">
        <f t="shared" si="4"/>
        <v>0</v>
      </c>
      <c r="D115" s="72">
        <v>26.06</v>
      </c>
    </row>
    <row r="116" s="50" customFormat="1" ht="22.5" customHeight="1" spans="1:4">
      <c r="A116" s="67" t="s">
        <v>449</v>
      </c>
      <c r="B116" s="72">
        <v>26974.31</v>
      </c>
      <c r="C116" s="66">
        <f t="shared" si="4"/>
        <v>-25.6800000000003</v>
      </c>
      <c r="D116" s="72">
        <v>26948.63</v>
      </c>
    </row>
    <row r="117" s="49" customFormat="1" ht="22.5" customHeight="1" spans="1:4">
      <c r="A117" s="67" t="s">
        <v>451</v>
      </c>
      <c r="B117" s="69"/>
      <c r="C117" s="66">
        <f t="shared" si="4"/>
        <v>0</v>
      </c>
      <c r="D117" s="69"/>
    </row>
    <row r="118" s="49" customFormat="1" ht="22.5" customHeight="1" spans="1:4">
      <c r="A118" s="67" t="s">
        <v>452</v>
      </c>
      <c r="B118" s="72"/>
      <c r="C118" s="66">
        <f t="shared" si="4"/>
        <v>0</v>
      </c>
      <c r="D118" s="72"/>
    </row>
    <row r="119" s="49" customFormat="1" ht="22.5" customHeight="1" spans="1:4">
      <c r="A119" s="65" t="s">
        <v>453</v>
      </c>
      <c r="B119" s="72">
        <v>35053.66</v>
      </c>
      <c r="C119" s="66">
        <f t="shared" si="4"/>
        <v>-853.660000000003</v>
      </c>
      <c r="D119" s="72">
        <v>34200</v>
      </c>
    </row>
    <row r="120" s="49" customFormat="1" ht="22.5" customHeight="1" spans="1:4">
      <c r="A120" s="65" t="s">
        <v>454</v>
      </c>
      <c r="B120" s="72"/>
      <c r="C120" s="66">
        <f t="shared" si="4"/>
        <v>0</v>
      </c>
      <c r="D120" s="72"/>
    </row>
    <row r="121" s="49" customFormat="1" ht="22.5" customHeight="1" spans="1:4">
      <c r="A121" s="65" t="s">
        <v>455</v>
      </c>
      <c r="B121" s="66">
        <f>B113+B119+B120</f>
        <v>75786.41</v>
      </c>
      <c r="C121" s="66">
        <f t="shared" si="4"/>
        <v>-892.420000000013</v>
      </c>
      <c r="D121" s="66">
        <f>D113+D119+D120</f>
        <v>74893.99</v>
      </c>
    </row>
    <row r="122" s="49" customFormat="1" ht="22.5" customHeight="1" spans="1:4">
      <c r="A122" s="65" t="s">
        <v>456</v>
      </c>
      <c r="B122" s="66">
        <f>SUM(B123:B125)</f>
        <v>35033.89</v>
      </c>
      <c r="C122" s="66">
        <f t="shared" si="4"/>
        <v>-866.659999999996</v>
      </c>
      <c r="D122" s="66">
        <f>SUM(D123:D125)</f>
        <v>34167.23</v>
      </c>
    </row>
    <row r="123" s="50" customFormat="1" ht="22.5" customHeight="1" spans="1:4">
      <c r="A123" s="75" t="s">
        <v>457</v>
      </c>
      <c r="B123" s="72">
        <v>35033.89</v>
      </c>
      <c r="C123" s="66">
        <f t="shared" si="4"/>
        <v>-866.659999999996</v>
      </c>
      <c r="D123" s="72">
        <v>34167.23</v>
      </c>
    </row>
    <row r="124" s="50" customFormat="1" ht="22.5" customHeight="1" spans="1:4">
      <c r="A124" s="75" t="s">
        <v>458</v>
      </c>
      <c r="B124" s="69"/>
      <c r="C124" s="66">
        <f t="shared" si="4"/>
        <v>0</v>
      </c>
      <c r="D124" s="69"/>
    </row>
    <row r="125" s="49" customFormat="1" ht="22.5" customHeight="1" spans="1:4">
      <c r="A125" s="75" t="s">
        <v>459</v>
      </c>
      <c r="B125" s="72"/>
      <c r="C125" s="66">
        <f t="shared" si="4"/>
        <v>0</v>
      </c>
      <c r="D125" s="72"/>
    </row>
    <row r="126" s="49" customFormat="1" ht="22.5" customHeight="1" spans="1:4">
      <c r="A126" s="65" t="s">
        <v>460</v>
      </c>
      <c r="B126" s="72"/>
      <c r="C126" s="66">
        <f t="shared" si="4"/>
        <v>0</v>
      </c>
      <c r="D126" s="72"/>
    </row>
    <row r="127" s="49" customFormat="1" ht="22.5" customHeight="1" spans="1:4">
      <c r="A127" s="65" t="s">
        <v>461</v>
      </c>
      <c r="B127" s="72">
        <v>40740.02</v>
      </c>
      <c r="C127" s="66">
        <f t="shared" si="4"/>
        <v>-46.2899999999936</v>
      </c>
      <c r="D127" s="72">
        <v>40693.73</v>
      </c>
    </row>
    <row r="128" s="50" customFormat="1" ht="22.5" customHeight="1" spans="1:4">
      <c r="A128" s="74" t="s">
        <v>462</v>
      </c>
      <c r="B128" s="66">
        <f>B122+B126+B127</f>
        <v>75773.91</v>
      </c>
      <c r="C128" s="66">
        <f t="shared" si="4"/>
        <v>-912.949999999997</v>
      </c>
      <c r="D128" s="66">
        <f>D122+D126+D127</f>
        <v>74860.96</v>
      </c>
    </row>
    <row r="129" s="50" customFormat="1" ht="22.5" customHeight="1" spans="1:4">
      <c r="A129" s="74" t="s">
        <v>463</v>
      </c>
      <c r="B129" s="66">
        <f>B121-B128</f>
        <v>12.5</v>
      </c>
      <c r="C129" s="66">
        <f t="shared" si="4"/>
        <v>20.5299999999843</v>
      </c>
      <c r="D129" s="66">
        <f>D121-D128</f>
        <v>33.0299999999843</v>
      </c>
    </row>
    <row r="130" s="50" customFormat="1" ht="22.5" customHeight="1" spans="1:4">
      <c r="A130" s="74" t="s">
        <v>464</v>
      </c>
      <c r="B130" s="66">
        <v>11169.78</v>
      </c>
      <c r="C130" s="66">
        <f t="shared" si="4"/>
        <v>0.119999999998981</v>
      </c>
      <c r="D130" s="66">
        <v>11169.9</v>
      </c>
    </row>
    <row r="131" s="50" customFormat="1" ht="22.5" customHeight="1" spans="1:4">
      <c r="A131" s="74" t="s">
        <v>465</v>
      </c>
      <c r="B131" s="66">
        <f>B129+B130</f>
        <v>11182.28</v>
      </c>
      <c r="C131" s="66">
        <f t="shared" si="4"/>
        <v>20.6499999999833</v>
      </c>
      <c r="D131" s="66">
        <f>D129+D130</f>
        <v>11202.93</v>
      </c>
    </row>
    <row r="132" s="50" customFormat="1" ht="22.5" customHeight="1" spans="1:4">
      <c r="A132" s="65"/>
      <c r="B132" s="72"/>
      <c r="C132" s="66">
        <f t="shared" si="4"/>
        <v>0</v>
      </c>
      <c r="D132" s="72"/>
    </row>
    <row r="133" s="50" customFormat="1" ht="22.5" customHeight="1" spans="1:4">
      <c r="A133" s="63" t="s">
        <v>471</v>
      </c>
      <c r="B133" s="66"/>
      <c r="C133" s="66">
        <f t="shared" si="4"/>
        <v>0</v>
      </c>
      <c r="D133" s="66"/>
    </row>
    <row r="134" s="50" customFormat="1" ht="22.5" customHeight="1" spans="1:4">
      <c r="A134" s="65" t="s">
        <v>446</v>
      </c>
      <c r="B134" s="66">
        <f>SUM(B135:B139)</f>
        <v>737.92</v>
      </c>
      <c r="C134" s="66">
        <f t="shared" si="4"/>
        <v>-342.57</v>
      </c>
      <c r="D134" s="66">
        <f>SUM(D135:D139)</f>
        <v>395.35</v>
      </c>
    </row>
    <row r="135" s="49" customFormat="1" ht="22.5" customHeight="1" spans="1:4">
      <c r="A135" s="67" t="s">
        <v>447</v>
      </c>
      <c r="B135" s="72">
        <v>737.69</v>
      </c>
      <c r="C135" s="66">
        <f t="shared" ref="C135:C194" si="5">D135-B135</f>
        <v>-342.97</v>
      </c>
      <c r="D135" s="72">
        <v>394.72</v>
      </c>
    </row>
    <row r="136" s="49" customFormat="1" ht="22.5" customHeight="1" spans="1:4">
      <c r="A136" s="67" t="s">
        <v>448</v>
      </c>
      <c r="B136" s="72">
        <v>0.23</v>
      </c>
      <c r="C136" s="66">
        <f t="shared" si="5"/>
        <v>0.4</v>
      </c>
      <c r="D136" s="72">
        <v>0.63</v>
      </c>
    </row>
    <row r="137" s="49" customFormat="1" ht="22.5" customHeight="1" spans="1:4">
      <c r="A137" s="67" t="s">
        <v>449</v>
      </c>
      <c r="B137" s="69"/>
      <c r="C137" s="66">
        <f t="shared" si="5"/>
        <v>0</v>
      </c>
      <c r="D137" s="69"/>
    </row>
    <row r="138" s="49" customFormat="1" ht="22.5" customHeight="1" spans="1:4">
      <c r="A138" s="67" t="s">
        <v>451</v>
      </c>
      <c r="B138" s="72"/>
      <c r="C138" s="66">
        <f t="shared" si="5"/>
        <v>0</v>
      </c>
      <c r="D138" s="72"/>
    </row>
    <row r="139" s="49" customFormat="1" ht="22.5" customHeight="1" spans="1:4">
      <c r="A139" s="67" t="s">
        <v>452</v>
      </c>
      <c r="B139" s="72"/>
      <c r="C139" s="66">
        <f t="shared" si="5"/>
        <v>0</v>
      </c>
      <c r="D139" s="72"/>
    </row>
    <row r="140" s="49" customFormat="1" ht="22.5" customHeight="1" spans="1:4">
      <c r="A140" s="65" t="s">
        <v>453</v>
      </c>
      <c r="B140" s="72">
        <v>805</v>
      </c>
      <c r="C140" s="66">
        <f t="shared" si="5"/>
        <v>-42.91</v>
      </c>
      <c r="D140" s="72">
        <v>762.09</v>
      </c>
    </row>
    <row r="141" s="50" customFormat="1" ht="22.5" customHeight="1" spans="1:4">
      <c r="A141" s="65" t="s">
        <v>454</v>
      </c>
      <c r="B141" s="72"/>
      <c r="C141" s="66">
        <f t="shared" si="5"/>
        <v>0</v>
      </c>
      <c r="D141" s="72"/>
    </row>
    <row r="142" s="50" customFormat="1" ht="22.5" customHeight="1" spans="1:4">
      <c r="A142" s="65" t="s">
        <v>455</v>
      </c>
      <c r="B142" s="66">
        <f>B134+B140+B141</f>
        <v>1542.92</v>
      </c>
      <c r="C142" s="66">
        <f t="shared" si="5"/>
        <v>-385.48</v>
      </c>
      <c r="D142" s="66">
        <f>D134+D140+D141</f>
        <v>1157.44</v>
      </c>
    </row>
    <row r="143" s="49" customFormat="1" ht="22.5" customHeight="1" spans="1:4">
      <c r="A143" s="65" t="s">
        <v>456</v>
      </c>
      <c r="B143" s="66">
        <f>SUM(B144:B146)</f>
        <v>804.45</v>
      </c>
      <c r="C143" s="66">
        <f t="shared" si="5"/>
        <v>44.5599999999999</v>
      </c>
      <c r="D143" s="66">
        <f>SUM(D144:D146)</f>
        <v>849.01</v>
      </c>
    </row>
    <row r="144" s="49" customFormat="1" ht="22.5" customHeight="1" spans="1:4">
      <c r="A144" s="68" t="s">
        <v>457</v>
      </c>
      <c r="B144" s="72">
        <v>804.45</v>
      </c>
      <c r="C144" s="66">
        <f t="shared" si="5"/>
        <v>44.5599999999999</v>
      </c>
      <c r="D144" s="72">
        <v>849.01</v>
      </c>
    </row>
    <row r="145" s="49" customFormat="1" ht="22.5" customHeight="1" spans="1:4">
      <c r="A145" s="68" t="s">
        <v>458</v>
      </c>
      <c r="B145" s="69"/>
      <c r="C145" s="66">
        <f t="shared" si="5"/>
        <v>0</v>
      </c>
      <c r="D145" s="69"/>
    </row>
    <row r="146" s="50" customFormat="1" ht="22.5" customHeight="1" spans="1:4">
      <c r="A146" s="68" t="s">
        <v>459</v>
      </c>
      <c r="B146" s="72"/>
      <c r="C146" s="66">
        <f t="shared" si="5"/>
        <v>0</v>
      </c>
      <c r="D146" s="72"/>
    </row>
    <row r="147" s="50" customFormat="1" ht="22.5" customHeight="1" spans="1:4">
      <c r="A147" s="65" t="s">
        <v>460</v>
      </c>
      <c r="B147" s="72"/>
      <c r="C147" s="66">
        <f t="shared" si="5"/>
        <v>0</v>
      </c>
      <c r="D147" s="72"/>
    </row>
    <row r="148" s="50" customFormat="1" ht="22.5" customHeight="1" spans="1:4">
      <c r="A148" s="65" t="s">
        <v>461</v>
      </c>
      <c r="B148" s="72">
        <v>737.92</v>
      </c>
      <c r="C148" s="66">
        <f t="shared" si="5"/>
        <v>-342.57</v>
      </c>
      <c r="D148" s="72">
        <v>395.35</v>
      </c>
    </row>
    <row r="149" s="50" customFormat="1" ht="22.5" customHeight="1" spans="1:4">
      <c r="A149" s="65" t="s">
        <v>462</v>
      </c>
      <c r="B149" s="66">
        <f>B143+B147+B148</f>
        <v>1542.37</v>
      </c>
      <c r="C149" s="66">
        <f t="shared" si="5"/>
        <v>-298.01</v>
      </c>
      <c r="D149" s="66">
        <f>D143+D147+D148</f>
        <v>1244.36</v>
      </c>
    </row>
    <row r="150" s="50" customFormat="1" ht="22.5" customHeight="1" spans="1:4">
      <c r="A150" s="65" t="s">
        <v>463</v>
      </c>
      <c r="B150" s="66">
        <f>B142-B149</f>
        <v>0.550000000000182</v>
      </c>
      <c r="C150" s="66">
        <f t="shared" si="5"/>
        <v>-87.4700000000003</v>
      </c>
      <c r="D150" s="66">
        <f>D142-D149</f>
        <v>-86.9200000000001</v>
      </c>
    </row>
    <row r="151" s="50" customFormat="1" ht="22.5" customHeight="1" spans="1:4">
      <c r="A151" s="65" t="s">
        <v>464</v>
      </c>
      <c r="B151" s="66">
        <v>87.0800000000001</v>
      </c>
      <c r="C151" s="66">
        <f t="shared" si="5"/>
        <v>-0.160000000000096</v>
      </c>
      <c r="D151" s="66">
        <v>86.92</v>
      </c>
    </row>
    <row r="152" s="50" customFormat="1" ht="22.5" customHeight="1" spans="1:4">
      <c r="A152" s="65" t="s">
        <v>465</v>
      </c>
      <c r="B152" s="66">
        <f>B150+B151</f>
        <v>87.6300000000003</v>
      </c>
      <c r="C152" s="66">
        <f t="shared" si="5"/>
        <v>-87.6300000000003</v>
      </c>
      <c r="D152" s="66">
        <f>D150+D151</f>
        <v>0</v>
      </c>
    </row>
    <row r="153" s="49" customFormat="1" ht="22.5" customHeight="1" spans="1:4">
      <c r="A153" s="65"/>
      <c r="B153" s="72"/>
      <c r="C153" s="66">
        <f t="shared" si="5"/>
        <v>0</v>
      </c>
      <c r="D153" s="72"/>
    </row>
    <row r="154" s="49" customFormat="1" ht="22.5" customHeight="1" spans="1:4">
      <c r="A154" s="63" t="s">
        <v>472</v>
      </c>
      <c r="B154" s="66"/>
      <c r="C154" s="66">
        <f t="shared" si="5"/>
        <v>0</v>
      </c>
      <c r="D154" s="66"/>
    </row>
    <row r="155" s="49" customFormat="1" ht="22.5" customHeight="1" spans="1:4">
      <c r="A155" s="65" t="s">
        <v>446</v>
      </c>
      <c r="B155" s="66">
        <f>SUM(B156:B160)</f>
        <v>425.28</v>
      </c>
      <c r="C155" s="66">
        <f t="shared" si="5"/>
        <v>-186.22</v>
      </c>
      <c r="D155" s="66">
        <f>SUM(D156:D160)</f>
        <v>239.06</v>
      </c>
    </row>
    <row r="156" s="49" customFormat="1" ht="22.5" customHeight="1" spans="1:4">
      <c r="A156" s="67" t="s">
        <v>447</v>
      </c>
      <c r="B156" s="72">
        <v>419.04</v>
      </c>
      <c r="C156" s="66">
        <f t="shared" si="5"/>
        <v>-193.69</v>
      </c>
      <c r="D156" s="72">
        <v>225.35</v>
      </c>
    </row>
    <row r="157" s="49" customFormat="1" ht="22.5" customHeight="1" spans="1:4">
      <c r="A157" s="67" t="s">
        <v>448</v>
      </c>
      <c r="B157" s="72">
        <v>0.44</v>
      </c>
      <c r="C157" s="66">
        <f t="shared" si="5"/>
        <v>0.04</v>
      </c>
      <c r="D157" s="72">
        <v>0.48</v>
      </c>
    </row>
    <row r="158" s="49" customFormat="1" ht="22.5" customHeight="1" spans="1:4">
      <c r="A158" s="67" t="s">
        <v>449</v>
      </c>
      <c r="B158" s="69"/>
      <c r="C158" s="66">
        <f t="shared" si="5"/>
        <v>0</v>
      </c>
      <c r="D158" s="69"/>
    </row>
    <row r="159" s="50" customFormat="1" ht="22.5" customHeight="1" spans="1:4">
      <c r="A159" s="67" t="s">
        <v>451</v>
      </c>
      <c r="B159" s="72"/>
      <c r="C159" s="66">
        <f t="shared" si="5"/>
        <v>1.23</v>
      </c>
      <c r="D159" s="72">
        <v>1.23</v>
      </c>
    </row>
    <row r="160" s="50" customFormat="1" ht="22.5" customHeight="1" spans="1:4">
      <c r="A160" s="67" t="s">
        <v>452</v>
      </c>
      <c r="B160" s="72">
        <v>5.8</v>
      </c>
      <c r="C160" s="66">
        <f t="shared" si="5"/>
        <v>6.2</v>
      </c>
      <c r="D160" s="72">
        <v>12</v>
      </c>
    </row>
    <row r="161" s="49" customFormat="1" ht="22.5" customHeight="1" spans="1:4">
      <c r="A161" s="65" t="s">
        <v>453</v>
      </c>
      <c r="B161" s="72">
        <v>275</v>
      </c>
      <c r="C161" s="66">
        <f t="shared" si="5"/>
        <v>1325</v>
      </c>
      <c r="D161" s="72">
        <v>1600</v>
      </c>
    </row>
    <row r="162" s="49" customFormat="1" ht="22.5" customHeight="1" spans="1:4">
      <c r="A162" s="65" t="s">
        <v>454</v>
      </c>
      <c r="B162" s="72"/>
      <c r="C162" s="66">
        <f t="shared" si="5"/>
        <v>0</v>
      </c>
      <c r="D162" s="72"/>
    </row>
    <row r="163" s="49" customFormat="1" ht="22.5" customHeight="1" spans="1:4">
      <c r="A163" s="65" t="s">
        <v>455</v>
      </c>
      <c r="B163" s="66">
        <f>B155+B161+B162</f>
        <v>700.28</v>
      </c>
      <c r="C163" s="66">
        <f t="shared" si="5"/>
        <v>1138.78</v>
      </c>
      <c r="D163" s="66">
        <f>D155+D161+D162</f>
        <v>1839.06</v>
      </c>
    </row>
    <row r="164" s="50" customFormat="1" ht="22.5" customHeight="1" spans="1:4">
      <c r="A164" s="65" t="s">
        <v>456</v>
      </c>
      <c r="B164" s="66">
        <f>SUM(B165:B167)</f>
        <v>271.73</v>
      </c>
      <c r="C164" s="66">
        <f t="shared" si="5"/>
        <v>1307.88</v>
      </c>
      <c r="D164" s="66">
        <f>SUM(D165:D167)</f>
        <v>1579.61</v>
      </c>
    </row>
    <row r="165" s="50" customFormat="1" ht="22.5" customHeight="1" spans="1:4">
      <c r="A165" s="68" t="s">
        <v>457</v>
      </c>
      <c r="B165" s="72">
        <v>271.73</v>
      </c>
      <c r="C165" s="66">
        <f t="shared" si="5"/>
        <v>257.41</v>
      </c>
      <c r="D165" s="72">
        <v>529.14</v>
      </c>
    </row>
    <row r="166" s="50" customFormat="1" ht="22.5" customHeight="1" spans="1:4">
      <c r="A166" s="68" t="s">
        <v>458</v>
      </c>
      <c r="B166" s="69"/>
      <c r="C166" s="66">
        <f t="shared" si="5"/>
        <v>1050.47</v>
      </c>
      <c r="D166" s="72">
        <v>1050.47</v>
      </c>
    </row>
    <row r="167" s="50" customFormat="1" ht="14.25" spans="1:4">
      <c r="A167" s="68" t="s">
        <v>459</v>
      </c>
      <c r="B167" s="72"/>
      <c r="C167" s="66">
        <f t="shared" si="5"/>
        <v>0</v>
      </c>
      <c r="D167" s="72"/>
    </row>
    <row r="168" s="50" customFormat="1" ht="19" customHeight="1" spans="1:4">
      <c r="A168" s="65" t="s">
        <v>460</v>
      </c>
      <c r="B168" s="72"/>
      <c r="C168" s="66">
        <f t="shared" si="5"/>
        <v>0</v>
      </c>
      <c r="D168" s="72"/>
    </row>
    <row r="169" s="49" customFormat="1" ht="19" customHeight="1" spans="1:4">
      <c r="A169" s="65" t="s">
        <v>461</v>
      </c>
      <c r="B169" s="72">
        <v>425.28</v>
      </c>
      <c r="C169" s="66">
        <f t="shared" si="5"/>
        <v>-186.22</v>
      </c>
      <c r="D169" s="72">
        <v>239.06</v>
      </c>
    </row>
    <row r="170" s="49" customFormat="1" ht="19" customHeight="1" spans="1:4">
      <c r="A170" s="74" t="s">
        <v>462</v>
      </c>
      <c r="B170" s="66">
        <f>B164+B168+B169</f>
        <v>697.01</v>
      </c>
      <c r="C170" s="66">
        <f t="shared" si="5"/>
        <v>1121.66</v>
      </c>
      <c r="D170" s="66">
        <f>D164+D168+D169</f>
        <v>1818.67</v>
      </c>
    </row>
    <row r="171" s="49" customFormat="1" ht="19" customHeight="1" spans="1:4">
      <c r="A171" s="74" t="s">
        <v>463</v>
      </c>
      <c r="B171" s="66">
        <f>B163-B170</f>
        <v>3.26999999999998</v>
      </c>
      <c r="C171" s="66">
        <f t="shared" si="5"/>
        <v>17.1199999999999</v>
      </c>
      <c r="D171" s="66">
        <f>D163-D170</f>
        <v>20.3899999999999</v>
      </c>
    </row>
    <row r="172" s="49" customFormat="1" ht="19" customHeight="1" spans="1:4">
      <c r="A172" s="74" t="s">
        <v>464</v>
      </c>
      <c r="B172" s="72">
        <v>7.48</v>
      </c>
      <c r="C172" s="66">
        <f t="shared" si="5"/>
        <v>0.0399999999999991</v>
      </c>
      <c r="D172" s="72">
        <v>7.52</v>
      </c>
    </row>
    <row r="173" s="49" customFormat="1" ht="19" customHeight="1" spans="1:4">
      <c r="A173" s="74" t="s">
        <v>465</v>
      </c>
      <c r="B173" s="66">
        <f>B171+B172</f>
        <v>10.75</v>
      </c>
      <c r="C173" s="66">
        <f t="shared" si="5"/>
        <v>17.1599999999999</v>
      </c>
      <c r="D173" s="66">
        <f>D171+D172</f>
        <v>27.9099999999999</v>
      </c>
    </row>
    <row r="174" s="49" customFormat="1" ht="19" customHeight="1" spans="1:4">
      <c r="A174" s="74"/>
      <c r="B174" s="72"/>
      <c r="C174" s="66">
        <f t="shared" si="5"/>
        <v>0</v>
      </c>
      <c r="D174" s="72"/>
    </row>
    <row r="175" s="49" customFormat="1" ht="19" customHeight="1" spans="1:5">
      <c r="A175" s="63" t="s">
        <v>473</v>
      </c>
      <c r="B175" s="66"/>
      <c r="C175" s="66">
        <f t="shared" si="5"/>
        <v>0</v>
      </c>
      <c r="D175" s="66"/>
      <c r="E175" s="49" t="s">
        <v>474</v>
      </c>
    </row>
    <row r="176" s="49" customFormat="1" spans="1:4">
      <c r="A176" s="65" t="s">
        <v>446</v>
      </c>
      <c r="B176" s="66">
        <f>SUM(B177:B181)</f>
        <v>0</v>
      </c>
      <c r="C176" s="66">
        <f t="shared" si="5"/>
        <v>0.4462</v>
      </c>
      <c r="D176" s="66">
        <f>SUM(D177:D181)</f>
        <v>0.4462</v>
      </c>
    </row>
    <row r="177" s="49" customFormat="1" spans="1:4">
      <c r="A177" s="67" t="s">
        <v>447</v>
      </c>
      <c r="B177" s="72"/>
      <c r="C177" s="66">
        <f t="shared" si="5"/>
        <v>0</v>
      </c>
      <c r="D177" s="72"/>
    </row>
    <row r="178" s="49" customFormat="1" spans="1:4">
      <c r="A178" s="67" t="s">
        <v>448</v>
      </c>
      <c r="B178" s="72"/>
      <c r="C178" s="66">
        <f t="shared" si="5"/>
        <v>0.4462</v>
      </c>
      <c r="D178" s="72">
        <v>0.4462</v>
      </c>
    </row>
    <row r="179" s="49" customFormat="1" spans="1:4">
      <c r="A179" s="67" t="s">
        <v>449</v>
      </c>
      <c r="B179" s="69"/>
      <c r="C179" s="66">
        <f t="shared" si="5"/>
        <v>0</v>
      </c>
      <c r="D179" s="69"/>
    </row>
    <row r="180" s="49" customFormat="1" spans="1:4">
      <c r="A180" s="67" t="s">
        <v>451</v>
      </c>
      <c r="B180" s="72"/>
      <c r="C180" s="66">
        <f t="shared" si="5"/>
        <v>0</v>
      </c>
      <c r="D180" s="72"/>
    </row>
    <row r="181" s="49" customFormat="1" spans="1:4">
      <c r="A181" s="67" t="s">
        <v>452</v>
      </c>
      <c r="B181" s="72"/>
      <c r="C181" s="66">
        <f t="shared" si="5"/>
        <v>0</v>
      </c>
      <c r="D181" s="72"/>
    </row>
    <row r="182" s="49" customFormat="1" spans="1:4">
      <c r="A182" s="65" t="s">
        <v>453</v>
      </c>
      <c r="B182" s="72"/>
      <c r="C182" s="66">
        <f t="shared" si="5"/>
        <v>0</v>
      </c>
      <c r="D182" s="72"/>
    </row>
    <row r="183" s="49" customFormat="1" spans="1:4">
      <c r="A183" s="65" t="s">
        <v>454</v>
      </c>
      <c r="B183" s="72"/>
      <c r="C183" s="66">
        <f t="shared" si="5"/>
        <v>0</v>
      </c>
      <c r="D183" s="72"/>
    </row>
    <row r="184" s="49" customFormat="1" spans="1:4">
      <c r="A184" s="65" t="s">
        <v>455</v>
      </c>
      <c r="B184" s="66">
        <f>B176+B182+B183</f>
        <v>0</v>
      </c>
      <c r="C184" s="66">
        <f t="shared" si="5"/>
        <v>0.4462</v>
      </c>
      <c r="D184" s="66">
        <f>D176+D182+D183</f>
        <v>0.4462</v>
      </c>
    </row>
    <row r="185" s="49" customFormat="1" spans="1:4">
      <c r="A185" s="65" t="s">
        <v>456</v>
      </c>
      <c r="B185" s="66">
        <f>SUM(B186:B188)</f>
        <v>0</v>
      </c>
      <c r="C185" s="66">
        <f t="shared" si="5"/>
        <v>0</v>
      </c>
      <c r="D185" s="66">
        <f>SUM(D186:D188)</f>
        <v>0</v>
      </c>
    </row>
    <row r="186" s="49" customFormat="1" spans="1:4">
      <c r="A186" s="68" t="s">
        <v>457</v>
      </c>
      <c r="B186" s="72"/>
      <c r="C186" s="66">
        <f t="shared" si="5"/>
        <v>0</v>
      </c>
      <c r="D186" s="72"/>
    </row>
    <row r="187" s="49" customFormat="1" spans="1:4">
      <c r="A187" s="68" t="s">
        <v>458</v>
      </c>
      <c r="B187" s="69"/>
      <c r="C187" s="66">
        <f t="shared" si="5"/>
        <v>0</v>
      </c>
      <c r="D187" s="69"/>
    </row>
    <row r="188" s="49" customFormat="1" spans="1:4">
      <c r="A188" s="68" t="s">
        <v>459</v>
      </c>
      <c r="B188" s="72"/>
      <c r="C188" s="66">
        <f t="shared" si="5"/>
        <v>0</v>
      </c>
      <c r="D188" s="72"/>
    </row>
    <row r="189" s="49" customFormat="1" spans="1:4">
      <c r="A189" s="65" t="s">
        <v>460</v>
      </c>
      <c r="B189" s="72"/>
      <c r="C189" s="66">
        <f t="shared" si="5"/>
        <v>0</v>
      </c>
      <c r="D189" s="72"/>
    </row>
    <row r="190" s="49" customFormat="1" spans="1:4">
      <c r="A190" s="65" t="s">
        <v>461</v>
      </c>
      <c r="B190" s="72"/>
      <c r="C190" s="66">
        <f t="shared" si="5"/>
        <v>0</v>
      </c>
      <c r="D190" s="72"/>
    </row>
    <row r="191" s="49" customFormat="1" spans="1:4">
      <c r="A191" s="74" t="s">
        <v>462</v>
      </c>
      <c r="B191" s="66">
        <f>B185+B189+B190</f>
        <v>0</v>
      </c>
      <c r="C191" s="66">
        <f t="shared" si="5"/>
        <v>0</v>
      </c>
      <c r="D191" s="66">
        <f>D185+D189+D190</f>
        <v>0</v>
      </c>
    </row>
    <row r="192" s="49" customFormat="1" spans="1:4">
      <c r="A192" s="74" t="s">
        <v>463</v>
      </c>
      <c r="B192" s="66">
        <f>B184-B191</f>
        <v>0</v>
      </c>
      <c r="C192" s="66">
        <f t="shared" si="5"/>
        <v>0.4462</v>
      </c>
      <c r="D192" s="66">
        <f>D184-D191</f>
        <v>0.4462</v>
      </c>
    </row>
    <row r="193" s="49" customFormat="1" spans="1:4">
      <c r="A193" s="74" t="s">
        <v>464</v>
      </c>
      <c r="B193" s="66"/>
      <c r="C193" s="66">
        <f t="shared" si="5"/>
        <v>0</v>
      </c>
      <c r="D193" s="66"/>
    </row>
    <row r="194" s="49" customFormat="1" ht="21" customHeight="1" spans="1:4">
      <c r="A194" s="74" t="s">
        <v>465</v>
      </c>
      <c r="B194" s="66">
        <f>B192+B193</f>
        <v>0</v>
      </c>
      <c r="C194" s="66">
        <f t="shared" si="5"/>
        <v>0.4462</v>
      </c>
      <c r="D194" s="66">
        <f>D192+D193</f>
        <v>0.4462</v>
      </c>
    </row>
  </sheetData>
  <mergeCells count="2">
    <mergeCell ref="A1:B1"/>
    <mergeCell ref="A2:D2"/>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S352"/>
  <sheetViews>
    <sheetView workbookViewId="0">
      <selection activeCell="B7" sqref="B7"/>
    </sheetView>
  </sheetViews>
  <sheetFormatPr defaultColWidth="9" defaultRowHeight="14.25"/>
  <cols>
    <col min="1" max="1" width="23.125" style="10" customWidth="1"/>
    <col min="2" max="2" width="43.5" style="10" customWidth="1"/>
    <col min="3" max="3" width="11.25" style="10" customWidth="1"/>
    <col min="4" max="4" width="12.5" style="10" customWidth="1"/>
    <col min="5" max="5" width="10.875" style="10" customWidth="1"/>
    <col min="6" max="6" width="16.625" style="10" customWidth="1"/>
    <col min="7" max="7" width="13.875" style="1" customWidth="1"/>
    <col min="8" max="8" width="16.25" style="1" customWidth="1"/>
    <col min="9" max="16380" width="9" style="1"/>
  </cols>
  <sheetData>
    <row r="1" s="1" customFormat="1" ht="18" spans="1:8">
      <c r="A1" s="11" t="s">
        <v>475</v>
      </c>
      <c r="B1" s="11"/>
      <c r="C1" s="12"/>
      <c r="D1" s="12"/>
      <c r="E1" s="12"/>
      <c r="F1" s="12"/>
      <c r="G1" s="2"/>
      <c r="H1" s="2"/>
    </row>
    <row r="2" s="1" customFormat="1" ht="39.75" customHeight="1" spans="1:8">
      <c r="A2" s="13" t="s">
        <v>476</v>
      </c>
      <c r="B2" s="13"/>
      <c r="C2" s="13"/>
      <c r="D2" s="13"/>
      <c r="E2" s="13"/>
      <c r="F2" s="13"/>
      <c r="G2" s="13"/>
      <c r="H2" s="13"/>
    </row>
    <row r="3" s="2" customFormat="1" ht="19.5" customHeight="1" spans="1:7">
      <c r="A3" s="14"/>
      <c r="B3" s="14"/>
      <c r="C3" s="14"/>
      <c r="D3" s="14"/>
      <c r="E3" s="12"/>
      <c r="F3" s="12"/>
      <c r="G3" s="15" t="s">
        <v>2</v>
      </c>
    </row>
    <row r="4" s="3" customFormat="1" ht="33" customHeight="1" spans="1:8">
      <c r="A4" s="16" t="s">
        <v>477</v>
      </c>
      <c r="B4" s="16" t="s">
        <v>478</v>
      </c>
      <c r="C4" s="16" t="s">
        <v>479</v>
      </c>
      <c r="D4" s="16" t="s">
        <v>480</v>
      </c>
      <c r="E4" s="16" t="s">
        <v>481</v>
      </c>
      <c r="F4" s="16" t="s">
        <v>482</v>
      </c>
      <c r="G4" s="16" t="s">
        <v>483</v>
      </c>
      <c r="H4" s="16" t="s">
        <v>484</v>
      </c>
    </row>
    <row r="5" s="3" customFormat="1" ht="39.95" customHeight="1" spans="1:8">
      <c r="A5" s="17" t="s">
        <v>485</v>
      </c>
      <c r="B5" s="17"/>
      <c r="C5" s="18"/>
      <c r="D5" s="18"/>
      <c r="E5" s="18"/>
      <c r="F5" s="18"/>
      <c r="G5" s="19">
        <v>8000</v>
      </c>
      <c r="H5" s="20"/>
    </row>
    <row r="6" s="3" customFormat="1" ht="34" customHeight="1" spans="1:8">
      <c r="A6" s="17" t="s">
        <v>486</v>
      </c>
      <c r="B6" s="17"/>
      <c r="C6" s="18"/>
      <c r="D6" s="18"/>
      <c r="E6" s="21"/>
      <c r="F6" s="21"/>
      <c r="G6" s="19">
        <v>6100</v>
      </c>
      <c r="H6" s="22">
        <f>G5-G6</f>
        <v>1900</v>
      </c>
    </row>
    <row r="7" s="4" customFormat="1" ht="39.95" customHeight="1" spans="1:8">
      <c r="A7" s="23" t="s">
        <v>487</v>
      </c>
      <c r="B7" s="23" t="s">
        <v>488</v>
      </c>
      <c r="C7" s="24" t="s">
        <v>489</v>
      </c>
      <c r="D7" s="25" t="s">
        <v>490</v>
      </c>
      <c r="E7" s="24" t="s">
        <v>491</v>
      </c>
      <c r="F7" s="24" t="s">
        <v>492</v>
      </c>
      <c r="G7" s="26">
        <v>300</v>
      </c>
      <c r="H7" s="27"/>
    </row>
    <row r="8" s="4" customFormat="1" ht="39.95" customHeight="1" spans="1:8">
      <c r="A8" s="23" t="s">
        <v>493</v>
      </c>
      <c r="B8" s="23" t="s">
        <v>494</v>
      </c>
      <c r="C8" s="24" t="s">
        <v>495</v>
      </c>
      <c r="D8" s="25" t="s">
        <v>496</v>
      </c>
      <c r="E8" s="24" t="s">
        <v>497</v>
      </c>
      <c r="F8" s="24" t="s">
        <v>498</v>
      </c>
      <c r="G8" s="26">
        <v>0.03</v>
      </c>
      <c r="H8" s="27"/>
    </row>
    <row r="9" s="4" customFormat="1" ht="54" customHeight="1" spans="1:8">
      <c r="A9" s="23" t="s">
        <v>493</v>
      </c>
      <c r="B9" s="23" t="s">
        <v>499</v>
      </c>
      <c r="C9" s="24" t="s">
        <v>500</v>
      </c>
      <c r="D9" s="25" t="s">
        <v>501</v>
      </c>
      <c r="E9" s="24" t="s">
        <v>497</v>
      </c>
      <c r="F9" s="24" t="s">
        <v>498</v>
      </c>
      <c r="G9" s="26">
        <v>4</v>
      </c>
      <c r="H9" s="27"/>
    </row>
    <row r="10" s="4" customFormat="1" ht="39.95" customHeight="1" spans="1:8">
      <c r="A10" s="23" t="s">
        <v>493</v>
      </c>
      <c r="B10" s="23" t="s">
        <v>502</v>
      </c>
      <c r="C10" s="24" t="s">
        <v>503</v>
      </c>
      <c r="D10" s="25" t="s">
        <v>504</v>
      </c>
      <c r="E10" s="24" t="s">
        <v>505</v>
      </c>
      <c r="F10" s="24" t="s">
        <v>506</v>
      </c>
      <c r="G10" s="26">
        <v>3</v>
      </c>
      <c r="H10" s="27"/>
    </row>
    <row r="11" s="4" customFormat="1" ht="39.95" customHeight="1" spans="1:8">
      <c r="A11" s="23" t="s">
        <v>493</v>
      </c>
      <c r="B11" s="23" t="s">
        <v>507</v>
      </c>
      <c r="C11" s="24" t="s">
        <v>508</v>
      </c>
      <c r="D11" s="25" t="s">
        <v>509</v>
      </c>
      <c r="E11" s="24" t="s">
        <v>505</v>
      </c>
      <c r="F11" s="24" t="s">
        <v>506</v>
      </c>
      <c r="G11" s="26">
        <v>10</v>
      </c>
      <c r="H11" s="27"/>
    </row>
    <row r="12" s="4" customFormat="1" ht="39.95" customHeight="1" spans="1:8">
      <c r="A12" s="23" t="s">
        <v>493</v>
      </c>
      <c r="B12" s="23" t="s">
        <v>510</v>
      </c>
      <c r="C12" s="24" t="s">
        <v>495</v>
      </c>
      <c r="D12" s="25" t="s">
        <v>496</v>
      </c>
      <c r="E12" s="24" t="s">
        <v>491</v>
      </c>
      <c r="F12" s="24" t="s">
        <v>492</v>
      </c>
      <c r="G12" s="26">
        <v>324.799444</v>
      </c>
      <c r="H12" s="27"/>
    </row>
    <row r="13" s="4" customFormat="1" ht="39.95" customHeight="1" spans="1:8">
      <c r="A13" s="23" t="s">
        <v>493</v>
      </c>
      <c r="B13" s="23" t="s">
        <v>511</v>
      </c>
      <c r="C13" s="24" t="s">
        <v>495</v>
      </c>
      <c r="D13" s="25" t="s">
        <v>496</v>
      </c>
      <c r="E13" s="24" t="s">
        <v>491</v>
      </c>
      <c r="F13" s="24" t="s">
        <v>492</v>
      </c>
      <c r="G13" s="26">
        <v>100</v>
      </c>
      <c r="H13" s="27"/>
    </row>
    <row r="14" s="4" customFormat="1" ht="39.95" customHeight="1" spans="1:8">
      <c r="A14" s="23" t="s">
        <v>512</v>
      </c>
      <c r="B14" s="23" t="s">
        <v>513</v>
      </c>
      <c r="C14" s="24" t="s">
        <v>514</v>
      </c>
      <c r="D14" s="25" t="s">
        <v>515</v>
      </c>
      <c r="E14" s="24" t="s">
        <v>516</v>
      </c>
      <c r="F14" s="24" t="s">
        <v>517</v>
      </c>
      <c r="G14" s="26">
        <v>2.837064</v>
      </c>
      <c r="H14" s="27"/>
    </row>
    <row r="15" s="4" customFormat="1" ht="39.95" customHeight="1" spans="1:8">
      <c r="A15" s="23" t="s">
        <v>512</v>
      </c>
      <c r="B15" s="23" t="s">
        <v>518</v>
      </c>
      <c r="C15" s="24" t="s">
        <v>519</v>
      </c>
      <c r="D15" s="25" t="s">
        <v>496</v>
      </c>
      <c r="E15" s="24" t="s">
        <v>497</v>
      </c>
      <c r="F15" s="24" t="s">
        <v>498</v>
      </c>
      <c r="G15" s="26">
        <v>0.16</v>
      </c>
      <c r="H15" s="27"/>
    </row>
    <row r="16" s="4" customFormat="1" ht="39.95" customHeight="1" spans="1:8">
      <c r="A16" s="23" t="s">
        <v>520</v>
      </c>
      <c r="B16" s="23" t="s">
        <v>521</v>
      </c>
      <c r="C16" s="24" t="s">
        <v>522</v>
      </c>
      <c r="D16" s="25" t="s">
        <v>523</v>
      </c>
      <c r="E16" s="24" t="s">
        <v>497</v>
      </c>
      <c r="F16" s="24" t="s">
        <v>498</v>
      </c>
      <c r="G16" s="26">
        <v>0.16</v>
      </c>
      <c r="H16" s="27"/>
    </row>
    <row r="17" s="4" customFormat="1" ht="39.95" customHeight="1" spans="1:8">
      <c r="A17" s="23" t="s">
        <v>524</v>
      </c>
      <c r="B17" s="23" t="s">
        <v>494</v>
      </c>
      <c r="C17" s="24" t="s">
        <v>525</v>
      </c>
      <c r="D17" s="25" t="s">
        <v>526</v>
      </c>
      <c r="E17" s="24" t="s">
        <v>497</v>
      </c>
      <c r="F17" s="24" t="s">
        <v>498</v>
      </c>
      <c r="G17" s="26">
        <v>0.16</v>
      </c>
      <c r="H17" s="27"/>
    </row>
    <row r="18" s="4" customFormat="1" ht="39.95" customHeight="1" spans="1:8">
      <c r="A18" s="23" t="s">
        <v>527</v>
      </c>
      <c r="B18" s="23" t="s">
        <v>528</v>
      </c>
      <c r="C18" s="24" t="s">
        <v>529</v>
      </c>
      <c r="D18" s="25" t="s">
        <v>530</v>
      </c>
      <c r="E18" s="24" t="s">
        <v>497</v>
      </c>
      <c r="F18" s="24" t="s">
        <v>498</v>
      </c>
      <c r="G18" s="26">
        <v>0.28</v>
      </c>
      <c r="H18" s="27"/>
    </row>
    <row r="19" s="4" customFormat="1" ht="39.95" customHeight="1" spans="1:8">
      <c r="A19" s="23" t="s">
        <v>531</v>
      </c>
      <c r="B19" s="23" t="s">
        <v>532</v>
      </c>
      <c r="C19" s="24" t="s">
        <v>533</v>
      </c>
      <c r="D19" s="25" t="s">
        <v>496</v>
      </c>
      <c r="E19" s="24" t="s">
        <v>497</v>
      </c>
      <c r="F19" s="24" t="s">
        <v>498</v>
      </c>
      <c r="G19" s="26">
        <v>0.47</v>
      </c>
      <c r="H19" s="27"/>
    </row>
    <row r="20" s="4" customFormat="1" ht="39.95" customHeight="1" spans="1:8">
      <c r="A20" s="23" t="s">
        <v>534</v>
      </c>
      <c r="B20" s="23" t="s">
        <v>494</v>
      </c>
      <c r="C20" s="24" t="s">
        <v>535</v>
      </c>
      <c r="D20" s="25" t="s">
        <v>496</v>
      </c>
      <c r="E20" s="24" t="s">
        <v>497</v>
      </c>
      <c r="F20" s="24" t="s">
        <v>498</v>
      </c>
      <c r="G20" s="26">
        <v>0.06</v>
      </c>
      <c r="H20" s="27"/>
    </row>
    <row r="21" s="4" customFormat="1" ht="39.95" customHeight="1" spans="1:8">
      <c r="A21" s="23" t="s">
        <v>536</v>
      </c>
      <c r="B21" s="23" t="s">
        <v>537</v>
      </c>
      <c r="C21" s="24" t="s">
        <v>500</v>
      </c>
      <c r="D21" s="25" t="s">
        <v>501</v>
      </c>
      <c r="E21" s="24" t="s">
        <v>497</v>
      </c>
      <c r="F21" s="24" t="s">
        <v>498</v>
      </c>
      <c r="G21" s="26">
        <v>4.69994</v>
      </c>
      <c r="H21" s="27"/>
    </row>
    <row r="22" s="4" customFormat="1" ht="39.95" customHeight="1" spans="1:8">
      <c r="A22" s="23" t="s">
        <v>536</v>
      </c>
      <c r="B22" s="23" t="s">
        <v>518</v>
      </c>
      <c r="C22" s="24" t="s">
        <v>538</v>
      </c>
      <c r="D22" s="25" t="s">
        <v>539</v>
      </c>
      <c r="E22" s="24" t="s">
        <v>497</v>
      </c>
      <c r="F22" s="24" t="s">
        <v>498</v>
      </c>
      <c r="G22" s="26">
        <v>0.03</v>
      </c>
      <c r="H22" s="27"/>
    </row>
    <row r="23" s="4" customFormat="1" ht="39.95" customHeight="1" spans="1:8">
      <c r="A23" s="23" t="s">
        <v>540</v>
      </c>
      <c r="B23" s="23" t="s">
        <v>541</v>
      </c>
      <c r="C23" s="24" t="s">
        <v>542</v>
      </c>
      <c r="D23" s="25" t="s">
        <v>496</v>
      </c>
      <c r="E23" s="24" t="s">
        <v>497</v>
      </c>
      <c r="F23" s="24" t="s">
        <v>498</v>
      </c>
      <c r="G23" s="26">
        <v>0.03</v>
      </c>
      <c r="H23" s="27"/>
    </row>
    <row r="24" s="4" customFormat="1" ht="39.95" customHeight="1" spans="1:8">
      <c r="A24" s="23" t="s">
        <v>540</v>
      </c>
      <c r="B24" s="23" t="s">
        <v>518</v>
      </c>
      <c r="C24" s="24" t="s">
        <v>542</v>
      </c>
      <c r="D24" s="25" t="s">
        <v>496</v>
      </c>
      <c r="E24" s="24" t="s">
        <v>497</v>
      </c>
      <c r="F24" s="24" t="s">
        <v>498</v>
      </c>
      <c r="G24" s="26">
        <v>0.03</v>
      </c>
      <c r="H24" s="27"/>
    </row>
    <row r="25" s="4" customFormat="1" ht="39.95" customHeight="1" spans="1:8">
      <c r="A25" s="23" t="s">
        <v>543</v>
      </c>
      <c r="B25" s="23" t="s">
        <v>544</v>
      </c>
      <c r="C25" s="24" t="s">
        <v>545</v>
      </c>
      <c r="D25" s="25" t="s">
        <v>496</v>
      </c>
      <c r="E25" s="24" t="s">
        <v>546</v>
      </c>
      <c r="F25" s="24" t="s">
        <v>547</v>
      </c>
      <c r="G25" s="26">
        <v>6.9401</v>
      </c>
      <c r="H25" s="27"/>
    </row>
    <row r="26" s="4" customFormat="1" ht="39.95" customHeight="1" spans="1:8">
      <c r="A26" s="23" t="s">
        <v>543</v>
      </c>
      <c r="B26" s="23" t="s">
        <v>548</v>
      </c>
      <c r="C26" s="24" t="s">
        <v>545</v>
      </c>
      <c r="D26" s="25" t="s">
        <v>496</v>
      </c>
      <c r="E26" s="24" t="s">
        <v>516</v>
      </c>
      <c r="F26" s="24" t="s">
        <v>517</v>
      </c>
      <c r="G26" s="26">
        <v>79.529952</v>
      </c>
      <c r="H26" s="27"/>
    </row>
    <row r="27" s="4" customFormat="1" ht="39.95" customHeight="1" spans="1:8">
      <c r="A27" s="23" t="s">
        <v>549</v>
      </c>
      <c r="B27" s="23" t="s">
        <v>550</v>
      </c>
      <c r="C27" s="24" t="s">
        <v>551</v>
      </c>
      <c r="D27" s="25" t="s">
        <v>504</v>
      </c>
      <c r="E27" s="24" t="s">
        <v>552</v>
      </c>
      <c r="F27" s="24" t="s">
        <v>553</v>
      </c>
      <c r="G27" s="26">
        <v>5.5979</v>
      </c>
      <c r="H27" s="27"/>
    </row>
    <row r="28" s="4" customFormat="1" ht="39.95" customHeight="1" spans="1:8">
      <c r="A28" s="23" t="s">
        <v>549</v>
      </c>
      <c r="B28" s="23" t="s">
        <v>554</v>
      </c>
      <c r="C28" s="24" t="s">
        <v>551</v>
      </c>
      <c r="D28" s="25" t="s">
        <v>504</v>
      </c>
      <c r="E28" s="24" t="s">
        <v>552</v>
      </c>
      <c r="F28" s="24" t="s">
        <v>553</v>
      </c>
      <c r="G28" s="26">
        <v>48.846184</v>
      </c>
      <c r="H28" s="27"/>
    </row>
    <row r="29" s="4" customFormat="1" ht="39.95" customHeight="1" spans="1:8">
      <c r="A29" s="23" t="s">
        <v>555</v>
      </c>
      <c r="B29" s="23" t="s">
        <v>556</v>
      </c>
      <c r="C29" s="24" t="s">
        <v>557</v>
      </c>
      <c r="D29" s="25" t="s">
        <v>558</v>
      </c>
      <c r="E29" s="24" t="s">
        <v>559</v>
      </c>
      <c r="F29" s="24" t="s">
        <v>560</v>
      </c>
      <c r="G29" s="26">
        <v>7.555058</v>
      </c>
      <c r="H29" s="27"/>
    </row>
    <row r="30" s="4" customFormat="1" ht="39.95" customHeight="1" spans="1:8">
      <c r="A30" s="23" t="s">
        <v>555</v>
      </c>
      <c r="B30" s="23" t="s">
        <v>561</v>
      </c>
      <c r="C30" s="24" t="s">
        <v>562</v>
      </c>
      <c r="D30" s="25" t="s">
        <v>563</v>
      </c>
      <c r="E30" s="24" t="s">
        <v>564</v>
      </c>
      <c r="F30" s="24" t="s">
        <v>565</v>
      </c>
      <c r="G30" s="26">
        <v>50</v>
      </c>
      <c r="H30" s="27"/>
    </row>
    <row r="31" s="4" customFormat="1" ht="39.95" customHeight="1" spans="1:8">
      <c r="A31" s="23" t="s">
        <v>566</v>
      </c>
      <c r="B31" s="23" t="s">
        <v>567</v>
      </c>
      <c r="C31" s="24" t="s">
        <v>568</v>
      </c>
      <c r="D31" s="25" t="s">
        <v>496</v>
      </c>
      <c r="E31" s="24" t="s">
        <v>491</v>
      </c>
      <c r="F31" s="24" t="s">
        <v>492</v>
      </c>
      <c r="G31" s="26">
        <v>100</v>
      </c>
      <c r="H31" s="27"/>
    </row>
    <row r="32" s="4" customFormat="1" ht="39.95" customHeight="1" spans="1:8">
      <c r="A32" s="23" t="s">
        <v>569</v>
      </c>
      <c r="B32" s="23" t="s">
        <v>570</v>
      </c>
      <c r="C32" s="24" t="s">
        <v>571</v>
      </c>
      <c r="D32" s="25" t="s">
        <v>572</v>
      </c>
      <c r="E32" s="24" t="s">
        <v>573</v>
      </c>
      <c r="F32" s="24" t="s">
        <v>574</v>
      </c>
      <c r="G32" s="26">
        <v>58.8</v>
      </c>
      <c r="H32" s="27"/>
    </row>
    <row r="33" s="4" customFormat="1" ht="39.95" customHeight="1" spans="1:8">
      <c r="A33" s="23" t="s">
        <v>575</v>
      </c>
      <c r="B33" s="23" t="s">
        <v>576</v>
      </c>
      <c r="C33" s="24" t="s">
        <v>577</v>
      </c>
      <c r="D33" s="25" t="s">
        <v>496</v>
      </c>
      <c r="E33" s="24" t="s">
        <v>497</v>
      </c>
      <c r="F33" s="24" t="s">
        <v>498</v>
      </c>
      <c r="G33" s="26">
        <v>0.03</v>
      </c>
      <c r="H33" s="27"/>
    </row>
    <row r="34" s="4" customFormat="1" ht="39.95" customHeight="1" spans="1:8">
      <c r="A34" s="23" t="s">
        <v>575</v>
      </c>
      <c r="B34" s="23" t="s">
        <v>578</v>
      </c>
      <c r="C34" s="24" t="s">
        <v>577</v>
      </c>
      <c r="D34" s="25" t="s">
        <v>496</v>
      </c>
      <c r="E34" s="24" t="s">
        <v>546</v>
      </c>
      <c r="F34" s="24" t="s">
        <v>547</v>
      </c>
      <c r="G34" s="26">
        <v>1.536</v>
      </c>
      <c r="H34" s="27"/>
    </row>
    <row r="35" s="4" customFormat="1" ht="39.95" customHeight="1" spans="1:8">
      <c r="A35" s="23" t="s">
        <v>575</v>
      </c>
      <c r="B35" s="23" t="s">
        <v>579</v>
      </c>
      <c r="C35" s="24" t="s">
        <v>580</v>
      </c>
      <c r="D35" s="25" t="s">
        <v>504</v>
      </c>
      <c r="E35" s="24" t="s">
        <v>505</v>
      </c>
      <c r="F35" s="24" t="s">
        <v>506</v>
      </c>
      <c r="G35" s="26">
        <v>3</v>
      </c>
      <c r="H35" s="27"/>
    </row>
    <row r="36" s="4" customFormat="1" ht="39.95" customHeight="1" spans="1:8">
      <c r="A36" s="23" t="s">
        <v>581</v>
      </c>
      <c r="B36" s="23" t="s">
        <v>582</v>
      </c>
      <c r="C36" s="24" t="s">
        <v>583</v>
      </c>
      <c r="D36" s="25" t="s">
        <v>496</v>
      </c>
      <c r="E36" s="24" t="s">
        <v>505</v>
      </c>
      <c r="F36" s="24" t="s">
        <v>506</v>
      </c>
      <c r="G36" s="26">
        <v>15</v>
      </c>
      <c r="H36" s="27"/>
    </row>
    <row r="37" s="4" customFormat="1" ht="39.95" customHeight="1" spans="1:8">
      <c r="A37" s="23" t="s">
        <v>581</v>
      </c>
      <c r="B37" s="23" t="s">
        <v>584</v>
      </c>
      <c r="C37" s="24" t="s">
        <v>585</v>
      </c>
      <c r="D37" s="25" t="s">
        <v>504</v>
      </c>
      <c r="E37" s="24" t="s">
        <v>505</v>
      </c>
      <c r="F37" s="24" t="s">
        <v>506</v>
      </c>
      <c r="G37" s="26">
        <v>25</v>
      </c>
      <c r="H37" s="27"/>
    </row>
    <row r="38" s="4" customFormat="1" ht="39.95" customHeight="1" spans="1:8">
      <c r="A38" s="23" t="s">
        <v>586</v>
      </c>
      <c r="B38" s="23" t="s">
        <v>587</v>
      </c>
      <c r="C38" s="24" t="s">
        <v>588</v>
      </c>
      <c r="D38" s="25" t="s">
        <v>496</v>
      </c>
      <c r="E38" s="24" t="s">
        <v>546</v>
      </c>
      <c r="F38" s="24" t="s">
        <v>547</v>
      </c>
      <c r="G38" s="26">
        <v>434.498</v>
      </c>
      <c r="H38" s="27"/>
    </row>
    <row r="39" s="4" customFormat="1" ht="39.95" customHeight="1" spans="1:8">
      <c r="A39" s="23" t="s">
        <v>586</v>
      </c>
      <c r="B39" s="23" t="s">
        <v>589</v>
      </c>
      <c r="C39" s="24" t="s">
        <v>588</v>
      </c>
      <c r="D39" s="25" t="s">
        <v>496</v>
      </c>
      <c r="E39" s="24" t="s">
        <v>497</v>
      </c>
      <c r="F39" s="24" t="s">
        <v>498</v>
      </c>
      <c r="G39" s="26">
        <v>0.31</v>
      </c>
      <c r="H39" s="27"/>
    </row>
    <row r="40" s="4" customFormat="1" ht="39.95" customHeight="1" spans="1:8">
      <c r="A40" s="23" t="s">
        <v>586</v>
      </c>
      <c r="B40" s="23" t="s">
        <v>590</v>
      </c>
      <c r="C40" s="24" t="s">
        <v>500</v>
      </c>
      <c r="D40" s="25" t="s">
        <v>501</v>
      </c>
      <c r="E40" s="24" t="s">
        <v>497</v>
      </c>
      <c r="F40" s="24" t="s">
        <v>498</v>
      </c>
      <c r="G40" s="26">
        <v>38.16068</v>
      </c>
      <c r="H40" s="27"/>
    </row>
    <row r="41" s="4" customFormat="1" ht="39.95" customHeight="1" spans="1:8">
      <c r="A41" s="23" t="s">
        <v>586</v>
      </c>
      <c r="B41" s="23" t="s">
        <v>591</v>
      </c>
      <c r="C41" s="24" t="s">
        <v>500</v>
      </c>
      <c r="D41" s="25" t="s">
        <v>501</v>
      </c>
      <c r="E41" s="24" t="s">
        <v>497</v>
      </c>
      <c r="F41" s="24" t="s">
        <v>498</v>
      </c>
      <c r="G41" s="26">
        <v>18.91124</v>
      </c>
      <c r="H41" s="27"/>
    </row>
    <row r="42" s="4" customFormat="1" ht="39.95" customHeight="1" spans="1:8">
      <c r="A42" s="23" t="s">
        <v>586</v>
      </c>
      <c r="B42" s="23" t="s">
        <v>592</v>
      </c>
      <c r="C42" s="24" t="s">
        <v>500</v>
      </c>
      <c r="D42" s="25" t="s">
        <v>501</v>
      </c>
      <c r="E42" s="24" t="s">
        <v>497</v>
      </c>
      <c r="F42" s="24" t="s">
        <v>498</v>
      </c>
      <c r="G42" s="26">
        <v>2.89296</v>
      </c>
      <c r="H42" s="27"/>
    </row>
    <row r="43" s="4" customFormat="1" ht="39.95" customHeight="1" spans="1:8">
      <c r="A43" s="23" t="s">
        <v>586</v>
      </c>
      <c r="B43" s="23" t="s">
        <v>593</v>
      </c>
      <c r="C43" s="24" t="s">
        <v>594</v>
      </c>
      <c r="D43" s="25" t="s">
        <v>595</v>
      </c>
      <c r="E43" s="24" t="s">
        <v>596</v>
      </c>
      <c r="F43" s="24" t="s">
        <v>597</v>
      </c>
      <c r="G43" s="26">
        <v>110</v>
      </c>
      <c r="H43" s="27"/>
    </row>
    <row r="44" s="4" customFormat="1" ht="39.95" customHeight="1" spans="1:8">
      <c r="A44" s="23" t="s">
        <v>586</v>
      </c>
      <c r="B44" s="23" t="s">
        <v>598</v>
      </c>
      <c r="C44" s="24" t="s">
        <v>599</v>
      </c>
      <c r="D44" s="25" t="s">
        <v>600</v>
      </c>
      <c r="E44" s="24" t="s">
        <v>596</v>
      </c>
      <c r="F44" s="24" t="s">
        <v>597</v>
      </c>
      <c r="G44" s="26">
        <v>32</v>
      </c>
      <c r="H44" s="27"/>
    </row>
    <row r="45" s="4" customFormat="1" ht="39.95" customHeight="1" spans="1:8">
      <c r="A45" s="23" t="s">
        <v>601</v>
      </c>
      <c r="B45" s="23" t="s">
        <v>587</v>
      </c>
      <c r="C45" s="24" t="s">
        <v>588</v>
      </c>
      <c r="D45" s="25" t="s">
        <v>496</v>
      </c>
      <c r="E45" s="24" t="s">
        <v>546</v>
      </c>
      <c r="F45" s="24" t="s">
        <v>547</v>
      </c>
      <c r="G45" s="26">
        <v>140.183</v>
      </c>
      <c r="H45" s="27"/>
    </row>
    <row r="46" s="4" customFormat="1" ht="39.95" customHeight="1" spans="1:8">
      <c r="A46" s="23" t="s">
        <v>602</v>
      </c>
      <c r="B46" s="23" t="s">
        <v>587</v>
      </c>
      <c r="C46" s="24" t="s">
        <v>588</v>
      </c>
      <c r="D46" s="25" t="s">
        <v>496</v>
      </c>
      <c r="E46" s="24" t="s">
        <v>546</v>
      </c>
      <c r="F46" s="24" t="s">
        <v>547</v>
      </c>
      <c r="G46" s="26">
        <v>36.128</v>
      </c>
      <c r="H46" s="27"/>
    </row>
    <row r="47" s="4" customFormat="1" ht="39.95" customHeight="1" spans="1:8">
      <c r="A47" s="23" t="s">
        <v>603</v>
      </c>
      <c r="B47" s="23" t="s">
        <v>587</v>
      </c>
      <c r="C47" s="24" t="s">
        <v>588</v>
      </c>
      <c r="D47" s="25" t="s">
        <v>496</v>
      </c>
      <c r="E47" s="24" t="s">
        <v>546</v>
      </c>
      <c r="F47" s="24" t="s">
        <v>547</v>
      </c>
      <c r="G47" s="26">
        <v>16.2512</v>
      </c>
      <c r="H47" s="27"/>
    </row>
    <row r="48" s="4" customFormat="1" ht="39.95" customHeight="1" spans="1:8">
      <c r="A48" s="23" t="s">
        <v>604</v>
      </c>
      <c r="B48" s="23" t="s">
        <v>605</v>
      </c>
      <c r="C48" s="24" t="s">
        <v>500</v>
      </c>
      <c r="D48" s="25" t="s">
        <v>501</v>
      </c>
      <c r="E48" s="24" t="s">
        <v>497</v>
      </c>
      <c r="F48" s="24" t="s">
        <v>498</v>
      </c>
      <c r="G48" s="26">
        <v>20.8118</v>
      </c>
      <c r="H48" s="27"/>
    </row>
    <row r="49" s="4" customFormat="1" ht="39.95" customHeight="1" spans="1:8">
      <c r="A49" s="23" t="s">
        <v>604</v>
      </c>
      <c r="B49" s="23" t="s">
        <v>606</v>
      </c>
      <c r="C49" s="24" t="s">
        <v>607</v>
      </c>
      <c r="D49" s="25" t="s">
        <v>608</v>
      </c>
      <c r="E49" s="24" t="s">
        <v>505</v>
      </c>
      <c r="F49" s="24" t="s">
        <v>506</v>
      </c>
      <c r="G49" s="26">
        <v>26.96</v>
      </c>
      <c r="H49" s="27"/>
    </row>
    <row r="50" s="4" customFormat="1" ht="39.95" customHeight="1" spans="1:8">
      <c r="A50" s="23" t="s">
        <v>609</v>
      </c>
      <c r="B50" s="23" t="s">
        <v>610</v>
      </c>
      <c r="C50" s="24" t="s">
        <v>611</v>
      </c>
      <c r="D50" s="25" t="s">
        <v>496</v>
      </c>
      <c r="E50" s="24" t="s">
        <v>497</v>
      </c>
      <c r="F50" s="24" t="s">
        <v>498</v>
      </c>
      <c r="G50" s="26">
        <v>0</v>
      </c>
      <c r="H50" s="27"/>
    </row>
    <row r="51" s="4" customFormat="1" ht="39.95" customHeight="1" spans="1:8">
      <c r="A51" s="23" t="s">
        <v>609</v>
      </c>
      <c r="B51" s="23" t="s">
        <v>610</v>
      </c>
      <c r="C51" s="24" t="s">
        <v>611</v>
      </c>
      <c r="D51" s="25" t="s">
        <v>496</v>
      </c>
      <c r="E51" s="24" t="s">
        <v>497</v>
      </c>
      <c r="F51" s="24" t="s">
        <v>498</v>
      </c>
      <c r="G51" s="26">
        <v>0</v>
      </c>
      <c r="H51" s="27"/>
    </row>
    <row r="52" s="4" customFormat="1" ht="39.95" customHeight="1" spans="1:8">
      <c r="A52" s="23" t="s">
        <v>609</v>
      </c>
      <c r="B52" s="23" t="s">
        <v>610</v>
      </c>
      <c r="C52" s="24" t="s">
        <v>611</v>
      </c>
      <c r="D52" s="25" t="s">
        <v>496</v>
      </c>
      <c r="E52" s="24" t="s">
        <v>497</v>
      </c>
      <c r="F52" s="24" t="s">
        <v>498</v>
      </c>
      <c r="G52" s="26">
        <v>0.03</v>
      </c>
      <c r="H52" s="27"/>
    </row>
    <row r="53" s="4" customFormat="1" ht="51" customHeight="1" spans="1:8">
      <c r="A53" s="23" t="s">
        <v>609</v>
      </c>
      <c r="B53" s="23" t="s">
        <v>612</v>
      </c>
      <c r="C53" s="24" t="s">
        <v>611</v>
      </c>
      <c r="D53" s="25" t="s">
        <v>496</v>
      </c>
      <c r="E53" s="24" t="s">
        <v>497</v>
      </c>
      <c r="F53" s="24" t="s">
        <v>498</v>
      </c>
      <c r="G53" s="26">
        <v>0.03</v>
      </c>
      <c r="H53" s="27"/>
    </row>
    <row r="54" s="4" customFormat="1" ht="39.95" customHeight="1" spans="1:8">
      <c r="A54" s="23" t="s">
        <v>609</v>
      </c>
      <c r="B54" s="23" t="s">
        <v>613</v>
      </c>
      <c r="C54" s="24" t="s">
        <v>614</v>
      </c>
      <c r="D54" s="25" t="s">
        <v>504</v>
      </c>
      <c r="E54" s="24" t="s">
        <v>615</v>
      </c>
      <c r="F54" s="24" t="s">
        <v>616</v>
      </c>
      <c r="G54" s="26">
        <v>5</v>
      </c>
      <c r="H54" s="27"/>
    </row>
    <row r="55" s="4" customFormat="1" ht="39.95" customHeight="1" spans="1:8">
      <c r="A55" s="23" t="s">
        <v>609</v>
      </c>
      <c r="B55" s="23" t="s">
        <v>617</v>
      </c>
      <c r="C55" s="24" t="s">
        <v>614</v>
      </c>
      <c r="D55" s="25" t="s">
        <v>504</v>
      </c>
      <c r="E55" s="24" t="s">
        <v>615</v>
      </c>
      <c r="F55" s="24" t="s">
        <v>616</v>
      </c>
      <c r="G55" s="26">
        <v>10</v>
      </c>
      <c r="H55" s="27"/>
    </row>
    <row r="56" s="4" customFormat="1" ht="45" customHeight="1" spans="1:8">
      <c r="A56" s="23" t="s">
        <v>609</v>
      </c>
      <c r="B56" s="23" t="s">
        <v>618</v>
      </c>
      <c r="C56" s="24" t="s">
        <v>614</v>
      </c>
      <c r="D56" s="25" t="s">
        <v>504</v>
      </c>
      <c r="E56" s="24" t="s">
        <v>619</v>
      </c>
      <c r="F56" s="24" t="s">
        <v>620</v>
      </c>
      <c r="G56" s="26">
        <v>120</v>
      </c>
      <c r="H56" s="27"/>
    </row>
    <row r="57" s="4" customFormat="1" ht="39.95" customHeight="1" spans="1:8">
      <c r="A57" s="23" t="s">
        <v>609</v>
      </c>
      <c r="B57" s="23" t="s">
        <v>621</v>
      </c>
      <c r="C57" s="24" t="s">
        <v>622</v>
      </c>
      <c r="D57" s="25" t="s">
        <v>623</v>
      </c>
      <c r="E57" s="24" t="s">
        <v>619</v>
      </c>
      <c r="F57" s="24" t="s">
        <v>620</v>
      </c>
      <c r="G57" s="26">
        <v>27.8</v>
      </c>
      <c r="H57" s="27"/>
    </row>
    <row r="58" s="4" customFormat="1" ht="39.95" customHeight="1" spans="1:8">
      <c r="A58" s="23" t="s">
        <v>624</v>
      </c>
      <c r="B58" s="23" t="s">
        <v>625</v>
      </c>
      <c r="C58" s="24" t="s">
        <v>626</v>
      </c>
      <c r="D58" s="25" t="s">
        <v>496</v>
      </c>
      <c r="E58" s="24" t="s">
        <v>627</v>
      </c>
      <c r="F58" s="24" t="s">
        <v>628</v>
      </c>
      <c r="G58" s="26">
        <v>4</v>
      </c>
      <c r="H58" s="27"/>
    </row>
    <row r="59" s="4" customFormat="1" ht="39.95" customHeight="1" spans="1:8">
      <c r="A59" s="23" t="s">
        <v>624</v>
      </c>
      <c r="B59" s="23" t="s">
        <v>625</v>
      </c>
      <c r="C59" s="24" t="s">
        <v>626</v>
      </c>
      <c r="D59" s="25" t="s">
        <v>496</v>
      </c>
      <c r="E59" s="24" t="s">
        <v>505</v>
      </c>
      <c r="F59" s="24" t="s">
        <v>506</v>
      </c>
      <c r="G59" s="26">
        <v>10</v>
      </c>
      <c r="H59" s="27"/>
    </row>
    <row r="60" s="4" customFormat="1" ht="39.95" customHeight="1" spans="1:8">
      <c r="A60" s="23" t="s">
        <v>624</v>
      </c>
      <c r="B60" s="23" t="s">
        <v>629</v>
      </c>
      <c r="C60" s="24" t="s">
        <v>626</v>
      </c>
      <c r="D60" s="25" t="s">
        <v>496</v>
      </c>
      <c r="E60" s="24" t="s">
        <v>491</v>
      </c>
      <c r="F60" s="24" t="s">
        <v>492</v>
      </c>
      <c r="G60" s="26">
        <v>20</v>
      </c>
      <c r="H60" s="27"/>
    </row>
    <row r="61" s="4" customFormat="1" ht="39.95" customHeight="1" spans="1:8">
      <c r="A61" s="23" t="s">
        <v>630</v>
      </c>
      <c r="B61" s="23" t="s">
        <v>631</v>
      </c>
      <c r="C61" s="24" t="s">
        <v>632</v>
      </c>
      <c r="D61" s="25" t="s">
        <v>496</v>
      </c>
      <c r="E61" s="24" t="s">
        <v>497</v>
      </c>
      <c r="F61" s="24" t="s">
        <v>498</v>
      </c>
      <c r="G61" s="26">
        <v>0.06</v>
      </c>
      <c r="H61" s="27"/>
    </row>
    <row r="62" s="4" customFormat="1" ht="39.95" customHeight="1" spans="1:8">
      <c r="A62" s="23" t="s">
        <v>630</v>
      </c>
      <c r="B62" s="23" t="s">
        <v>633</v>
      </c>
      <c r="C62" s="24" t="s">
        <v>500</v>
      </c>
      <c r="D62" s="25" t="s">
        <v>501</v>
      </c>
      <c r="E62" s="24" t="s">
        <v>497</v>
      </c>
      <c r="F62" s="24" t="s">
        <v>498</v>
      </c>
      <c r="G62" s="26">
        <v>2.31252</v>
      </c>
      <c r="H62" s="27"/>
    </row>
    <row r="63" s="4" customFormat="1" ht="39.95" customHeight="1" spans="1:8">
      <c r="A63" s="23" t="s">
        <v>630</v>
      </c>
      <c r="B63" s="23" t="s">
        <v>634</v>
      </c>
      <c r="C63" s="24" t="s">
        <v>632</v>
      </c>
      <c r="D63" s="25" t="s">
        <v>496</v>
      </c>
      <c r="E63" s="24" t="s">
        <v>505</v>
      </c>
      <c r="F63" s="24" t="s">
        <v>506</v>
      </c>
      <c r="G63" s="26">
        <v>114</v>
      </c>
      <c r="H63" s="27"/>
    </row>
    <row r="64" s="4" customFormat="1" ht="39.95" customHeight="1" spans="1:8">
      <c r="A64" s="23" t="s">
        <v>630</v>
      </c>
      <c r="B64" s="23" t="s">
        <v>635</v>
      </c>
      <c r="C64" s="24" t="s">
        <v>632</v>
      </c>
      <c r="D64" s="25" t="s">
        <v>496</v>
      </c>
      <c r="E64" s="24" t="s">
        <v>505</v>
      </c>
      <c r="F64" s="24" t="s">
        <v>506</v>
      </c>
      <c r="G64" s="26">
        <v>20</v>
      </c>
      <c r="H64" s="27"/>
    </row>
    <row r="65" s="4" customFormat="1" ht="39.95" customHeight="1" spans="1:8">
      <c r="A65" s="23" t="s">
        <v>630</v>
      </c>
      <c r="B65" s="23" t="s">
        <v>636</v>
      </c>
      <c r="C65" s="24" t="s">
        <v>637</v>
      </c>
      <c r="D65" s="25" t="s">
        <v>638</v>
      </c>
      <c r="E65" s="24" t="s">
        <v>505</v>
      </c>
      <c r="F65" s="24" t="s">
        <v>506</v>
      </c>
      <c r="G65" s="26">
        <v>72.65</v>
      </c>
      <c r="H65" s="27"/>
    </row>
    <row r="66" s="4" customFormat="1" ht="39.95" customHeight="1" spans="1:8">
      <c r="A66" s="23" t="s">
        <v>639</v>
      </c>
      <c r="B66" s="23" t="s">
        <v>640</v>
      </c>
      <c r="C66" s="24" t="s">
        <v>641</v>
      </c>
      <c r="D66" s="25" t="s">
        <v>496</v>
      </c>
      <c r="E66" s="24" t="s">
        <v>497</v>
      </c>
      <c r="F66" s="24" t="s">
        <v>498</v>
      </c>
      <c r="G66" s="26">
        <v>0</v>
      </c>
      <c r="H66" s="27"/>
    </row>
    <row r="67" s="4" customFormat="1" ht="39.95" customHeight="1" spans="1:8">
      <c r="A67" s="23" t="s">
        <v>639</v>
      </c>
      <c r="B67" s="23" t="s">
        <v>640</v>
      </c>
      <c r="C67" s="24" t="s">
        <v>641</v>
      </c>
      <c r="D67" s="25" t="s">
        <v>496</v>
      </c>
      <c r="E67" s="24" t="s">
        <v>497</v>
      </c>
      <c r="F67" s="24" t="s">
        <v>498</v>
      </c>
      <c r="G67" s="26">
        <v>0.27</v>
      </c>
      <c r="H67" s="27"/>
    </row>
    <row r="68" s="4" customFormat="1" ht="39.95" customHeight="1" spans="1:8">
      <c r="A68" s="23" t="s">
        <v>639</v>
      </c>
      <c r="B68" s="23" t="s">
        <v>642</v>
      </c>
      <c r="C68" s="24" t="s">
        <v>641</v>
      </c>
      <c r="D68" s="25" t="s">
        <v>496</v>
      </c>
      <c r="E68" s="24" t="s">
        <v>497</v>
      </c>
      <c r="F68" s="24" t="s">
        <v>498</v>
      </c>
      <c r="G68" s="26">
        <v>0.28</v>
      </c>
      <c r="H68" s="27"/>
    </row>
    <row r="69" s="4" customFormat="1" ht="39.95" customHeight="1" spans="1:8">
      <c r="A69" s="23" t="s">
        <v>639</v>
      </c>
      <c r="B69" s="23" t="s">
        <v>643</v>
      </c>
      <c r="C69" s="24" t="s">
        <v>500</v>
      </c>
      <c r="D69" s="25" t="s">
        <v>501</v>
      </c>
      <c r="E69" s="24" t="s">
        <v>497</v>
      </c>
      <c r="F69" s="24" t="s">
        <v>498</v>
      </c>
      <c r="G69" s="26">
        <v>19.3677</v>
      </c>
      <c r="H69" s="27"/>
    </row>
    <row r="70" s="4" customFormat="1" ht="39.95" customHeight="1" spans="1:8">
      <c r="A70" s="23" t="s">
        <v>639</v>
      </c>
      <c r="B70" s="23" t="s">
        <v>644</v>
      </c>
      <c r="C70" s="24" t="s">
        <v>500</v>
      </c>
      <c r="D70" s="25" t="s">
        <v>501</v>
      </c>
      <c r="E70" s="24" t="s">
        <v>497</v>
      </c>
      <c r="F70" s="24" t="s">
        <v>498</v>
      </c>
      <c r="G70" s="26">
        <v>18.34872</v>
      </c>
      <c r="H70" s="27"/>
    </row>
    <row r="71" s="4" customFormat="1" ht="39.95" customHeight="1" spans="1:8">
      <c r="A71" s="23" t="s">
        <v>639</v>
      </c>
      <c r="B71" s="23" t="s">
        <v>645</v>
      </c>
      <c r="C71" s="24" t="s">
        <v>500</v>
      </c>
      <c r="D71" s="25" t="s">
        <v>501</v>
      </c>
      <c r="E71" s="24" t="s">
        <v>497</v>
      </c>
      <c r="F71" s="24" t="s">
        <v>498</v>
      </c>
      <c r="G71" s="26">
        <v>2.50748</v>
      </c>
      <c r="H71" s="27"/>
    </row>
    <row r="72" s="4" customFormat="1" ht="39.95" customHeight="1" spans="1:8">
      <c r="A72" s="23" t="s">
        <v>646</v>
      </c>
      <c r="B72" s="23" t="s">
        <v>647</v>
      </c>
      <c r="C72" s="24" t="s">
        <v>648</v>
      </c>
      <c r="D72" s="25" t="s">
        <v>496</v>
      </c>
      <c r="E72" s="24" t="s">
        <v>497</v>
      </c>
      <c r="F72" s="24" t="s">
        <v>498</v>
      </c>
      <c r="G72" s="26">
        <v>0.2</v>
      </c>
      <c r="H72" s="27"/>
    </row>
    <row r="73" s="4" customFormat="1" ht="39.95" customHeight="1" spans="1:8">
      <c r="A73" s="23" t="s">
        <v>646</v>
      </c>
      <c r="B73" s="23" t="s">
        <v>649</v>
      </c>
      <c r="C73" s="24" t="s">
        <v>648</v>
      </c>
      <c r="D73" s="25" t="s">
        <v>496</v>
      </c>
      <c r="E73" s="24" t="s">
        <v>497</v>
      </c>
      <c r="F73" s="24" t="s">
        <v>498</v>
      </c>
      <c r="G73" s="26">
        <v>0.03</v>
      </c>
      <c r="H73" s="27"/>
    </row>
    <row r="74" s="4" customFormat="1" ht="39.95" customHeight="1" spans="1:8">
      <c r="A74" s="23" t="s">
        <v>646</v>
      </c>
      <c r="B74" s="23" t="s">
        <v>650</v>
      </c>
      <c r="C74" s="24" t="s">
        <v>648</v>
      </c>
      <c r="D74" s="25" t="s">
        <v>496</v>
      </c>
      <c r="E74" s="24" t="s">
        <v>497</v>
      </c>
      <c r="F74" s="24" t="s">
        <v>498</v>
      </c>
      <c r="G74" s="26">
        <v>0.8</v>
      </c>
      <c r="H74" s="27"/>
    </row>
    <row r="75" s="4" customFormat="1" ht="39.95" customHeight="1" spans="1:8">
      <c r="A75" s="23" t="s">
        <v>646</v>
      </c>
      <c r="B75" s="23" t="s">
        <v>651</v>
      </c>
      <c r="C75" s="24" t="s">
        <v>652</v>
      </c>
      <c r="D75" s="25" t="s">
        <v>653</v>
      </c>
      <c r="E75" s="24" t="s">
        <v>573</v>
      </c>
      <c r="F75" s="24" t="s">
        <v>574</v>
      </c>
      <c r="G75" s="26">
        <v>5</v>
      </c>
      <c r="H75" s="27"/>
    </row>
    <row r="76" s="4" customFormat="1" ht="39.95" customHeight="1" spans="1:8">
      <c r="A76" s="23" t="s">
        <v>646</v>
      </c>
      <c r="B76" s="23" t="s">
        <v>654</v>
      </c>
      <c r="C76" s="24" t="s">
        <v>648</v>
      </c>
      <c r="D76" s="25" t="s">
        <v>496</v>
      </c>
      <c r="E76" s="24" t="s">
        <v>505</v>
      </c>
      <c r="F76" s="24" t="s">
        <v>506</v>
      </c>
      <c r="G76" s="26">
        <v>3</v>
      </c>
      <c r="H76" s="27"/>
    </row>
    <row r="77" s="4" customFormat="1" ht="39.95" customHeight="1" spans="1:8">
      <c r="A77" s="23" t="s">
        <v>646</v>
      </c>
      <c r="B77" s="23" t="s">
        <v>655</v>
      </c>
      <c r="C77" s="24" t="s">
        <v>648</v>
      </c>
      <c r="D77" s="25" t="s">
        <v>496</v>
      </c>
      <c r="E77" s="24" t="s">
        <v>596</v>
      </c>
      <c r="F77" s="24" t="s">
        <v>597</v>
      </c>
      <c r="G77" s="26">
        <v>19.26</v>
      </c>
      <c r="H77" s="27"/>
    </row>
    <row r="78" s="4" customFormat="1" ht="39.95" customHeight="1" spans="1:8">
      <c r="A78" s="23" t="s">
        <v>646</v>
      </c>
      <c r="B78" s="23" t="s">
        <v>656</v>
      </c>
      <c r="C78" s="24" t="s">
        <v>652</v>
      </c>
      <c r="D78" s="25" t="s">
        <v>653</v>
      </c>
      <c r="E78" s="24" t="s">
        <v>505</v>
      </c>
      <c r="F78" s="24" t="s">
        <v>506</v>
      </c>
      <c r="G78" s="26">
        <v>26.23</v>
      </c>
      <c r="H78" s="27"/>
    </row>
    <row r="79" s="4" customFormat="1" ht="39.95" customHeight="1" spans="1:8">
      <c r="A79" s="23" t="s">
        <v>657</v>
      </c>
      <c r="B79" s="23" t="s">
        <v>658</v>
      </c>
      <c r="C79" s="24" t="s">
        <v>659</v>
      </c>
      <c r="D79" s="25" t="s">
        <v>496</v>
      </c>
      <c r="E79" s="24" t="s">
        <v>497</v>
      </c>
      <c r="F79" s="24" t="s">
        <v>498</v>
      </c>
      <c r="G79" s="26">
        <v>0</v>
      </c>
      <c r="H79" s="27"/>
    </row>
    <row r="80" s="4" customFormat="1" ht="39.95" customHeight="1" spans="1:8">
      <c r="A80" s="23" t="s">
        <v>657</v>
      </c>
      <c r="B80" s="23" t="s">
        <v>658</v>
      </c>
      <c r="C80" s="24" t="s">
        <v>659</v>
      </c>
      <c r="D80" s="25" t="s">
        <v>496</v>
      </c>
      <c r="E80" s="24" t="s">
        <v>497</v>
      </c>
      <c r="F80" s="24" t="s">
        <v>498</v>
      </c>
      <c r="G80" s="26">
        <v>0.03</v>
      </c>
      <c r="H80" s="27"/>
    </row>
    <row r="81" s="4" customFormat="1" ht="39.95" customHeight="1" spans="1:8">
      <c r="A81" s="23" t="s">
        <v>657</v>
      </c>
      <c r="B81" s="23" t="s">
        <v>660</v>
      </c>
      <c r="C81" s="24" t="s">
        <v>661</v>
      </c>
      <c r="D81" s="25" t="s">
        <v>504</v>
      </c>
      <c r="E81" s="24" t="s">
        <v>505</v>
      </c>
      <c r="F81" s="24" t="s">
        <v>506</v>
      </c>
      <c r="G81" s="26">
        <v>5</v>
      </c>
      <c r="H81" s="27"/>
    </row>
    <row r="82" s="4" customFormat="1" ht="39.95" customHeight="1" spans="1:8">
      <c r="A82" s="23" t="s">
        <v>657</v>
      </c>
      <c r="B82" s="23" t="s">
        <v>662</v>
      </c>
      <c r="C82" s="24" t="s">
        <v>661</v>
      </c>
      <c r="D82" s="25" t="s">
        <v>504</v>
      </c>
      <c r="E82" s="24" t="s">
        <v>505</v>
      </c>
      <c r="F82" s="24" t="s">
        <v>506</v>
      </c>
      <c r="G82" s="26">
        <v>30</v>
      </c>
      <c r="H82" s="27"/>
    </row>
    <row r="83" s="4" customFormat="1" ht="39.95" customHeight="1" spans="1:8">
      <c r="A83" s="23" t="s">
        <v>657</v>
      </c>
      <c r="B83" s="23" t="s">
        <v>663</v>
      </c>
      <c r="C83" s="24" t="s">
        <v>661</v>
      </c>
      <c r="D83" s="25" t="s">
        <v>504</v>
      </c>
      <c r="E83" s="24" t="s">
        <v>505</v>
      </c>
      <c r="F83" s="24" t="s">
        <v>506</v>
      </c>
      <c r="G83" s="26">
        <v>89.9</v>
      </c>
      <c r="H83" s="27"/>
    </row>
    <row r="84" s="4" customFormat="1" ht="39.95" customHeight="1" spans="1:8">
      <c r="A84" s="23" t="s">
        <v>657</v>
      </c>
      <c r="B84" s="23" t="s">
        <v>664</v>
      </c>
      <c r="C84" s="24" t="s">
        <v>665</v>
      </c>
      <c r="D84" s="25" t="s">
        <v>666</v>
      </c>
      <c r="E84" s="24" t="s">
        <v>505</v>
      </c>
      <c r="F84" s="24" t="s">
        <v>506</v>
      </c>
      <c r="G84" s="26">
        <v>7</v>
      </c>
      <c r="H84" s="27"/>
    </row>
    <row r="85" s="4" customFormat="1" ht="39.95" customHeight="1" spans="1:8">
      <c r="A85" s="23" t="s">
        <v>667</v>
      </c>
      <c r="B85" s="23" t="s">
        <v>668</v>
      </c>
      <c r="C85" s="24" t="s">
        <v>669</v>
      </c>
      <c r="D85" s="25" t="s">
        <v>496</v>
      </c>
      <c r="E85" s="24" t="s">
        <v>497</v>
      </c>
      <c r="F85" s="24" t="s">
        <v>498</v>
      </c>
      <c r="G85" s="26">
        <v>0</v>
      </c>
      <c r="H85" s="27"/>
    </row>
    <row r="86" s="4" customFormat="1" ht="39.95" customHeight="1" spans="1:8">
      <c r="A86" s="23" t="s">
        <v>667</v>
      </c>
      <c r="B86" s="23" t="s">
        <v>668</v>
      </c>
      <c r="C86" s="24" t="s">
        <v>669</v>
      </c>
      <c r="D86" s="25" t="s">
        <v>496</v>
      </c>
      <c r="E86" s="24" t="s">
        <v>497</v>
      </c>
      <c r="F86" s="24" t="s">
        <v>498</v>
      </c>
      <c r="G86" s="26">
        <v>0.03</v>
      </c>
      <c r="H86" s="27"/>
    </row>
    <row r="87" s="4" customFormat="1" ht="39.95" customHeight="1" spans="1:8">
      <c r="A87" s="23" t="s">
        <v>667</v>
      </c>
      <c r="B87" s="23" t="s">
        <v>670</v>
      </c>
      <c r="C87" s="24" t="s">
        <v>669</v>
      </c>
      <c r="D87" s="25" t="s">
        <v>496</v>
      </c>
      <c r="E87" s="24" t="s">
        <v>497</v>
      </c>
      <c r="F87" s="24" t="s">
        <v>498</v>
      </c>
      <c r="G87" s="26">
        <v>18.7114</v>
      </c>
      <c r="H87" s="27"/>
    </row>
    <row r="88" s="4" customFormat="1" ht="39.95" customHeight="1" spans="1:8">
      <c r="A88" s="23" t="s">
        <v>667</v>
      </c>
      <c r="B88" s="23" t="s">
        <v>671</v>
      </c>
      <c r="C88" s="24" t="s">
        <v>500</v>
      </c>
      <c r="D88" s="25" t="s">
        <v>501</v>
      </c>
      <c r="E88" s="24" t="s">
        <v>497</v>
      </c>
      <c r="F88" s="24" t="s">
        <v>498</v>
      </c>
      <c r="G88" s="26">
        <v>40.53728</v>
      </c>
      <c r="H88" s="27"/>
    </row>
    <row r="89" s="4" customFormat="1" ht="39.95" customHeight="1" spans="1:8">
      <c r="A89" s="23" t="s">
        <v>667</v>
      </c>
      <c r="B89" s="23" t="s">
        <v>672</v>
      </c>
      <c r="C89" s="24" t="s">
        <v>500</v>
      </c>
      <c r="D89" s="25" t="s">
        <v>501</v>
      </c>
      <c r="E89" s="24" t="s">
        <v>497</v>
      </c>
      <c r="F89" s="24" t="s">
        <v>498</v>
      </c>
      <c r="G89" s="26">
        <v>2.43944</v>
      </c>
      <c r="H89" s="27"/>
    </row>
    <row r="90" s="4" customFormat="1" ht="39.95" customHeight="1" spans="1:8">
      <c r="A90" s="23" t="s">
        <v>673</v>
      </c>
      <c r="B90" s="23" t="s">
        <v>674</v>
      </c>
      <c r="C90" s="24" t="s">
        <v>675</v>
      </c>
      <c r="D90" s="25" t="s">
        <v>496</v>
      </c>
      <c r="E90" s="24" t="s">
        <v>497</v>
      </c>
      <c r="F90" s="24" t="s">
        <v>498</v>
      </c>
      <c r="G90" s="26">
        <v>0</v>
      </c>
      <c r="H90" s="27"/>
    </row>
    <row r="91" s="4" customFormat="1" ht="39.95" customHeight="1" spans="1:8">
      <c r="A91" s="23" t="s">
        <v>673</v>
      </c>
      <c r="B91" s="23" t="s">
        <v>674</v>
      </c>
      <c r="C91" s="24" t="s">
        <v>675</v>
      </c>
      <c r="D91" s="25" t="s">
        <v>496</v>
      </c>
      <c r="E91" s="24" t="s">
        <v>497</v>
      </c>
      <c r="F91" s="24" t="s">
        <v>498</v>
      </c>
      <c r="G91" s="26">
        <v>0.06</v>
      </c>
      <c r="H91" s="27"/>
    </row>
    <row r="92" s="4" customFormat="1" ht="39.95" customHeight="1" spans="1:8">
      <c r="A92" s="23" t="s">
        <v>673</v>
      </c>
      <c r="B92" s="23" t="s">
        <v>676</v>
      </c>
      <c r="C92" s="24" t="s">
        <v>675</v>
      </c>
      <c r="D92" s="25" t="s">
        <v>496</v>
      </c>
      <c r="E92" s="24" t="s">
        <v>497</v>
      </c>
      <c r="F92" s="24" t="s">
        <v>498</v>
      </c>
      <c r="G92" s="26">
        <v>21.4744</v>
      </c>
      <c r="H92" s="27"/>
    </row>
    <row r="93" s="4" customFormat="1" ht="39.95" customHeight="1" spans="1:8">
      <c r="A93" s="23" t="s">
        <v>673</v>
      </c>
      <c r="B93" s="23" t="s">
        <v>677</v>
      </c>
      <c r="C93" s="24" t="s">
        <v>500</v>
      </c>
      <c r="D93" s="25" t="s">
        <v>501</v>
      </c>
      <c r="E93" s="24" t="s">
        <v>497</v>
      </c>
      <c r="F93" s="24" t="s">
        <v>498</v>
      </c>
      <c r="G93" s="26">
        <v>19.85612</v>
      </c>
      <c r="H93" s="27"/>
    </row>
    <row r="94" s="4" customFormat="1" ht="39.95" customHeight="1" spans="1:8">
      <c r="A94" s="23" t="s">
        <v>673</v>
      </c>
      <c r="B94" s="23" t="s">
        <v>678</v>
      </c>
      <c r="C94" s="24" t="s">
        <v>500</v>
      </c>
      <c r="D94" s="25" t="s">
        <v>501</v>
      </c>
      <c r="E94" s="24" t="s">
        <v>497</v>
      </c>
      <c r="F94" s="24" t="s">
        <v>498</v>
      </c>
      <c r="G94" s="26">
        <v>19.6198</v>
      </c>
      <c r="H94" s="27"/>
    </row>
    <row r="95" s="4" customFormat="1" ht="39.95" customHeight="1" spans="1:8">
      <c r="A95" s="23" t="s">
        <v>673</v>
      </c>
      <c r="B95" s="23" t="s">
        <v>679</v>
      </c>
      <c r="C95" s="24" t="s">
        <v>500</v>
      </c>
      <c r="D95" s="25" t="s">
        <v>501</v>
      </c>
      <c r="E95" s="24" t="s">
        <v>497</v>
      </c>
      <c r="F95" s="24" t="s">
        <v>498</v>
      </c>
      <c r="G95" s="26">
        <v>2.52448</v>
      </c>
      <c r="H95" s="27"/>
    </row>
    <row r="96" s="4" customFormat="1" ht="39.95" customHeight="1" spans="1:8">
      <c r="A96" s="23" t="s">
        <v>680</v>
      </c>
      <c r="B96" s="23" t="s">
        <v>681</v>
      </c>
      <c r="C96" s="24" t="s">
        <v>682</v>
      </c>
      <c r="D96" s="25" t="s">
        <v>496</v>
      </c>
      <c r="E96" s="24" t="s">
        <v>497</v>
      </c>
      <c r="F96" s="24" t="s">
        <v>498</v>
      </c>
      <c r="G96" s="26">
        <v>0.06</v>
      </c>
      <c r="H96" s="27"/>
    </row>
    <row r="97" s="4" customFormat="1" ht="39.95" customHeight="1" spans="1:8">
      <c r="A97" s="23" t="s">
        <v>680</v>
      </c>
      <c r="B97" s="23" t="s">
        <v>683</v>
      </c>
      <c r="C97" s="24" t="s">
        <v>684</v>
      </c>
      <c r="D97" s="25" t="s">
        <v>685</v>
      </c>
      <c r="E97" s="24" t="s">
        <v>505</v>
      </c>
      <c r="F97" s="24" t="s">
        <v>506</v>
      </c>
      <c r="G97" s="26">
        <v>1.6</v>
      </c>
      <c r="H97" s="27"/>
    </row>
    <row r="98" s="4" customFormat="1" ht="39.95" customHeight="1" spans="1:8">
      <c r="A98" s="23" t="s">
        <v>686</v>
      </c>
      <c r="B98" s="23" t="s">
        <v>687</v>
      </c>
      <c r="C98" s="24" t="s">
        <v>688</v>
      </c>
      <c r="D98" s="25" t="s">
        <v>689</v>
      </c>
      <c r="E98" s="24" t="s">
        <v>546</v>
      </c>
      <c r="F98" s="24" t="s">
        <v>547</v>
      </c>
      <c r="G98" s="26">
        <v>10.8522</v>
      </c>
      <c r="H98" s="27"/>
    </row>
    <row r="99" s="4" customFormat="1" ht="39.95" customHeight="1" spans="1:8">
      <c r="A99" s="23" t="s">
        <v>686</v>
      </c>
      <c r="B99" s="23" t="s">
        <v>690</v>
      </c>
      <c r="C99" s="24" t="s">
        <v>500</v>
      </c>
      <c r="D99" s="25" t="s">
        <v>501</v>
      </c>
      <c r="E99" s="24" t="s">
        <v>497</v>
      </c>
      <c r="F99" s="24" t="s">
        <v>498</v>
      </c>
      <c r="G99" s="26">
        <v>2.124</v>
      </c>
      <c r="H99" s="27"/>
    </row>
    <row r="100" s="4" customFormat="1" ht="39.95" customHeight="1" spans="1:8">
      <c r="A100" s="23" t="s">
        <v>691</v>
      </c>
      <c r="B100" s="23" t="s">
        <v>692</v>
      </c>
      <c r="C100" s="24" t="s">
        <v>693</v>
      </c>
      <c r="D100" s="25" t="s">
        <v>694</v>
      </c>
      <c r="E100" s="24" t="s">
        <v>559</v>
      </c>
      <c r="F100" s="24" t="s">
        <v>560</v>
      </c>
      <c r="G100" s="26">
        <v>15</v>
      </c>
      <c r="H100" s="27"/>
    </row>
    <row r="101" s="4" customFormat="1" ht="39.95" customHeight="1" spans="1:8">
      <c r="A101" s="23" t="s">
        <v>695</v>
      </c>
      <c r="B101" s="23" t="s">
        <v>696</v>
      </c>
      <c r="C101" s="24" t="s">
        <v>682</v>
      </c>
      <c r="D101" s="25" t="s">
        <v>496</v>
      </c>
      <c r="E101" s="24" t="s">
        <v>497</v>
      </c>
      <c r="F101" s="24" t="s">
        <v>498</v>
      </c>
      <c r="G101" s="26">
        <v>0.28</v>
      </c>
      <c r="H101" s="27"/>
    </row>
    <row r="102" s="4" customFormat="1" ht="39.95" customHeight="1" spans="1:8">
      <c r="A102" s="23" t="s">
        <v>697</v>
      </c>
      <c r="B102" s="23" t="s">
        <v>698</v>
      </c>
      <c r="C102" s="24" t="s">
        <v>699</v>
      </c>
      <c r="D102" s="25" t="s">
        <v>496</v>
      </c>
      <c r="E102" s="24" t="s">
        <v>497</v>
      </c>
      <c r="F102" s="24" t="s">
        <v>498</v>
      </c>
      <c r="G102" s="26">
        <v>0.03</v>
      </c>
      <c r="H102" s="27"/>
    </row>
    <row r="103" s="4" customFormat="1" ht="39.95" customHeight="1" spans="1:8">
      <c r="A103" s="23" t="s">
        <v>697</v>
      </c>
      <c r="B103" s="23" t="s">
        <v>700</v>
      </c>
      <c r="C103" s="24" t="s">
        <v>699</v>
      </c>
      <c r="D103" s="25" t="s">
        <v>496</v>
      </c>
      <c r="E103" s="24" t="s">
        <v>491</v>
      </c>
      <c r="F103" s="24" t="s">
        <v>492</v>
      </c>
      <c r="G103" s="26">
        <v>68</v>
      </c>
      <c r="H103" s="27"/>
    </row>
    <row r="104" s="4" customFormat="1" ht="39.95" customHeight="1" spans="1:8">
      <c r="A104" s="23" t="s">
        <v>701</v>
      </c>
      <c r="B104" s="23" t="s">
        <v>702</v>
      </c>
      <c r="C104" s="24" t="s">
        <v>577</v>
      </c>
      <c r="D104" s="25" t="s">
        <v>496</v>
      </c>
      <c r="E104" s="24" t="s">
        <v>497</v>
      </c>
      <c r="F104" s="24" t="s">
        <v>498</v>
      </c>
      <c r="G104" s="26">
        <v>0.4</v>
      </c>
      <c r="H104" s="27"/>
    </row>
    <row r="105" s="4" customFormat="1" ht="39.95" customHeight="1" spans="1:8">
      <c r="A105" s="23" t="s">
        <v>701</v>
      </c>
      <c r="B105" s="23" t="s">
        <v>703</v>
      </c>
      <c r="C105" s="24" t="s">
        <v>626</v>
      </c>
      <c r="D105" s="25" t="s">
        <v>496</v>
      </c>
      <c r="E105" s="24" t="s">
        <v>505</v>
      </c>
      <c r="F105" s="24" t="s">
        <v>506</v>
      </c>
      <c r="G105" s="26">
        <v>10</v>
      </c>
      <c r="H105" s="27"/>
    </row>
    <row r="106" s="4" customFormat="1" ht="39.95" customHeight="1" spans="1:8">
      <c r="A106" s="23" t="s">
        <v>704</v>
      </c>
      <c r="B106" s="23" t="s">
        <v>705</v>
      </c>
      <c r="C106" s="24" t="s">
        <v>706</v>
      </c>
      <c r="D106" s="25" t="s">
        <v>707</v>
      </c>
      <c r="E106" s="24" t="s">
        <v>505</v>
      </c>
      <c r="F106" s="24" t="s">
        <v>506</v>
      </c>
      <c r="G106" s="26">
        <v>13</v>
      </c>
      <c r="H106" s="27"/>
    </row>
    <row r="107" s="4" customFormat="1" ht="39.95" customHeight="1" spans="1:8">
      <c r="A107" s="23" t="s">
        <v>708</v>
      </c>
      <c r="B107" s="23" t="s">
        <v>587</v>
      </c>
      <c r="C107" s="24" t="s">
        <v>588</v>
      </c>
      <c r="D107" s="25" t="s">
        <v>496</v>
      </c>
      <c r="E107" s="24" t="s">
        <v>546</v>
      </c>
      <c r="F107" s="24" t="s">
        <v>547</v>
      </c>
      <c r="G107" s="26">
        <v>30.403</v>
      </c>
      <c r="H107" s="27"/>
    </row>
    <row r="108" s="4" customFormat="1" ht="39.95" customHeight="1" spans="1:8">
      <c r="A108" s="23" t="s">
        <v>709</v>
      </c>
      <c r="B108" s="23" t="s">
        <v>710</v>
      </c>
      <c r="C108" s="24" t="s">
        <v>580</v>
      </c>
      <c r="D108" s="25" t="s">
        <v>504</v>
      </c>
      <c r="E108" s="24" t="s">
        <v>505</v>
      </c>
      <c r="F108" s="24" t="s">
        <v>506</v>
      </c>
      <c r="G108" s="26">
        <v>10</v>
      </c>
      <c r="H108" s="27"/>
    </row>
    <row r="109" s="4" customFormat="1" ht="39.95" customHeight="1" spans="1:8">
      <c r="A109" s="23" t="s">
        <v>711</v>
      </c>
      <c r="B109" s="23" t="s">
        <v>712</v>
      </c>
      <c r="C109" s="24" t="s">
        <v>577</v>
      </c>
      <c r="D109" s="25" t="s">
        <v>496</v>
      </c>
      <c r="E109" s="24" t="s">
        <v>497</v>
      </c>
      <c r="F109" s="24" t="s">
        <v>498</v>
      </c>
      <c r="G109" s="26">
        <v>0.03</v>
      </c>
      <c r="H109" s="27"/>
    </row>
    <row r="110" s="4" customFormat="1" ht="39.95" customHeight="1" spans="1:8">
      <c r="A110" s="23" t="s">
        <v>711</v>
      </c>
      <c r="B110" s="23" t="s">
        <v>713</v>
      </c>
      <c r="C110" s="24" t="s">
        <v>577</v>
      </c>
      <c r="D110" s="25" t="s">
        <v>496</v>
      </c>
      <c r="E110" s="24" t="s">
        <v>505</v>
      </c>
      <c r="F110" s="24" t="s">
        <v>506</v>
      </c>
      <c r="G110" s="26">
        <v>0.7</v>
      </c>
      <c r="H110" s="27"/>
    </row>
    <row r="111" s="4" customFormat="1" ht="39.95" customHeight="1" spans="1:8">
      <c r="A111" s="23" t="s">
        <v>711</v>
      </c>
      <c r="B111" s="23" t="s">
        <v>714</v>
      </c>
      <c r="C111" s="24" t="s">
        <v>577</v>
      </c>
      <c r="D111" s="25" t="s">
        <v>496</v>
      </c>
      <c r="E111" s="24" t="s">
        <v>505</v>
      </c>
      <c r="F111" s="24" t="s">
        <v>506</v>
      </c>
      <c r="G111" s="26">
        <v>0.7</v>
      </c>
      <c r="H111" s="27"/>
    </row>
    <row r="112" s="4" customFormat="1" ht="39.95" customHeight="1" spans="1:8">
      <c r="A112" s="23" t="s">
        <v>711</v>
      </c>
      <c r="B112" s="23" t="s">
        <v>715</v>
      </c>
      <c r="C112" s="24" t="s">
        <v>577</v>
      </c>
      <c r="D112" s="25" t="s">
        <v>496</v>
      </c>
      <c r="E112" s="24" t="s">
        <v>505</v>
      </c>
      <c r="F112" s="24" t="s">
        <v>506</v>
      </c>
      <c r="G112" s="26">
        <v>8</v>
      </c>
      <c r="H112" s="27"/>
    </row>
    <row r="113" s="4" customFormat="1" ht="39.95" customHeight="1" spans="1:8">
      <c r="A113" s="23" t="s">
        <v>711</v>
      </c>
      <c r="B113" s="23" t="s">
        <v>716</v>
      </c>
      <c r="C113" s="24" t="s">
        <v>577</v>
      </c>
      <c r="D113" s="25" t="s">
        <v>496</v>
      </c>
      <c r="E113" s="24" t="s">
        <v>505</v>
      </c>
      <c r="F113" s="24" t="s">
        <v>506</v>
      </c>
      <c r="G113" s="26">
        <v>0.7</v>
      </c>
      <c r="H113" s="27"/>
    </row>
    <row r="114" s="4" customFormat="1" ht="39.95" customHeight="1" spans="1:8">
      <c r="A114" s="23" t="s">
        <v>711</v>
      </c>
      <c r="B114" s="23" t="s">
        <v>717</v>
      </c>
      <c r="C114" s="24" t="s">
        <v>577</v>
      </c>
      <c r="D114" s="25" t="s">
        <v>496</v>
      </c>
      <c r="E114" s="24" t="s">
        <v>505</v>
      </c>
      <c r="F114" s="24" t="s">
        <v>506</v>
      </c>
      <c r="G114" s="26">
        <v>18.7</v>
      </c>
      <c r="H114" s="27"/>
    </row>
    <row r="115" s="4" customFormat="1" ht="39.95" customHeight="1" spans="1:8">
      <c r="A115" s="23" t="s">
        <v>711</v>
      </c>
      <c r="B115" s="23" t="s">
        <v>718</v>
      </c>
      <c r="C115" s="24" t="s">
        <v>577</v>
      </c>
      <c r="D115" s="25" t="s">
        <v>496</v>
      </c>
      <c r="E115" s="24" t="s">
        <v>505</v>
      </c>
      <c r="F115" s="24" t="s">
        <v>506</v>
      </c>
      <c r="G115" s="26">
        <v>4.5</v>
      </c>
      <c r="H115" s="27"/>
    </row>
    <row r="116" s="4" customFormat="1" ht="39.95" customHeight="1" spans="1:8">
      <c r="A116" s="23" t="s">
        <v>711</v>
      </c>
      <c r="B116" s="23" t="s">
        <v>719</v>
      </c>
      <c r="C116" s="24" t="s">
        <v>577</v>
      </c>
      <c r="D116" s="25" t="s">
        <v>496</v>
      </c>
      <c r="E116" s="24" t="s">
        <v>505</v>
      </c>
      <c r="F116" s="24" t="s">
        <v>506</v>
      </c>
      <c r="G116" s="26">
        <v>12.45</v>
      </c>
      <c r="H116" s="27"/>
    </row>
    <row r="117" s="4" customFormat="1" ht="39.95" customHeight="1" spans="1:8">
      <c r="A117" s="23" t="s">
        <v>711</v>
      </c>
      <c r="B117" s="23" t="s">
        <v>720</v>
      </c>
      <c r="C117" s="24" t="s">
        <v>580</v>
      </c>
      <c r="D117" s="25" t="s">
        <v>504</v>
      </c>
      <c r="E117" s="24" t="s">
        <v>505</v>
      </c>
      <c r="F117" s="24" t="s">
        <v>506</v>
      </c>
      <c r="G117" s="26">
        <v>2</v>
      </c>
      <c r="H117" s="27"/>
    </row>
    <row r="118" s="4" customFormat="1" ht="39.95" customHeight="1" spans="1:8">
      <c r="A118" s="23" t="s">
        <v>711</v>
      </c>
      <c r="B118" s="23" t="s">
        <v>721</v>
      </c>
      <c r="C118" s="24" t="s">
        <v>580</v>
      </c>
      <c r="D118" s="25" t="s">
        <v>504</v>
      </c>
      <c r="E118" s="24" t="s">
        <v>505</v>
      </c>
      <c r="F118" s="24" t="s">
        <v>506</v>
      </c>
      <c r="G118" s="26">
        <v>2</v>
      </c>
      <c r="H118" s="27"/>
    </row>
    <row r="119" s="1" customFormat="1" ht="39.95" customHeight="1" spans="1:227">
      <c r="A119" s="23" t="s">
        <v>711</v>
      </c>
      <c r="B119" s="23" t="s">
        <v>722</v>
      </c>
      <c r="C119" s="24" t="s">
        <v>580</v>
      </c>
      <c r="D119" s="25" t="s">
        <v>504</v>
      </c>
      <c r="E119" s="24" t="s">
        <v>505</v>
      </c>
      <c r="F119" s="24" t="s">
        <v>506</v>
      </c>
      <c r="G119" s="28">
        <v>2</v>
      </c>
      <c r="H119" s="29"/>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7"/>
      <c r="FL119" s="37"/>
      <c r="FM119" s="37"/>
      <c r="FN119" s="37"/>
      <c r="FO119" s="37"/>
      <c r="FP119" s="37"/>
      <c r="FQ119" s="37"/>
      <c r="FR119" s="37"/>
      <c r="FS119" s="37"/>
      <c r="FT119" s="37"/>
      <c r="FU119" s="37"/>
      <c r="FV119" s="37"/>
      <c r="FW119" s="37"/>
      <c r="FX119" s="37"/>
      <c r="FY119" s="37"/>
      <c r="FZ119" s="37"/>
      <c r="GA119" s="37"/>
      <c r="GB119" s="37"/>
      <c r="GC119" s="37"/>
      <c r="GD119" s="37"/>
      <c r="GE119" s="37"/>
      <c r="GF119" s="37"/>
      <c r="GG119" s="37"/>
      <c r="GH119" s="37"/>
      <c r="GI119" s="37"/>
      <c r="GJ119" s="37"/>
      <c r="GK119" s="37"/>
      <c r="GL119" s="37"/>
      <c r="GM119" s="37"/>
      <c r="GN119" s="37"/>
      <c r="GO119" s="37"/>
      <c r="GP119" s="37"/>
      <c r="GQ119" s="37"/>
      <c r="GR119" s="37"/>
      <c r="GS119" s="37"/>
      <c r="GT119" s="37"/>
      <c r="GU119" s="37"/>
      <c r="GV119" s="37"/>
      <c r="GW119" s="37"/>
      <c r="GX119" s="37"/>
      <c r="GY119" s="37"/>
      <c r="GZ119" s="37"/>
      <c r="HA119" s="37"/>
      <c r="HB119" s="37"/>
      <c r="HC119" s="37"/>
      <c r="HD119" s="37"/>
      <c r="HE119" s="37"/>
      <c r="HF119" s="37"/>
      <c r="HG119" s="37"/>
      <c r="HH119" s="37"/>
      <c r="HI119" s="37"/>
      <c r="HJ119" s="37"/>
      <c r="HK119" s="37"/>
      <c r="HL119" s="37"/>
      <c r="HM119" s="37"/>
      <c r="HN119" s="37"/>
      <c r="HO119" s="37"/>
      <c r="HP119" s="37"/>
      <c r="HQ119" s="37"/>
      <c r="HR119" s="37"/>
      <c r="HS119" s="37"/>
    </row>
    <row r="120" s="1" customFormat="1" ht="39.95" customHeight="1" spans="1:227">
      <c r="A120" s="23" t="s">
        <v>711</v>
      </c>
      <c r="B120" s="23" t="s">
        <v>723</v>
      </c>
      <c r="C120" s="24" t="s">
        <v>580</v>
      </c>
      <c r="D120" s="25" t="s">
        <v>504</v>
      </c>
      <c r="E120" s="24" t="s">
        <v>505</v>
      </c>
      <c r="F120" s="24" t="s">
        <v>506</v>
      </c>
      <c r="G120" s="28">
        <v>40</v>
      </c>
      <c r="H120" s="29"/>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c r="FI120" s="37"/>
      <c r="FJ120" s="37"/>
      <c r="FK120" s="37"/>
      <c r="FL120" s="37"/>
      <c r="FM120" s="37"/>
      <c r="FN120" s="37"/>
      <c r="FO120" s="37"/>
      <c r="FP120" s="37"/>
      <c r="FQ120" s="37"/>
      <c r="FR120" s="37"/>
      <c r="FS120" s="37"/>
      <c r="FT120" s="37"/>
      <c r="FU120" s="37"/>
      <c r="FV120" s="37"/>
      <c r="FW120" s="37"/>
      <c r="FX120" s="37"/>
      <c r="FY120" s="37"/>
      <c r="FZ120" s="37"/>
      <c r="GA120" s="37"/>
      <c r="GB120" s="37"/>
      <c r="GC120" s="37"/>
      <c r="GD120" s="37"/>
      <c r="GE120" s="37"/>
      <c r="GF120" s="37"/>
      <c r="GG120" s="37"/>
      <c r="GH120" s="37"/>
      <c r="GI120" s="37"/>
      <c r="GJ120" s="37"/>
      <c r="GK120" s="37"/>
      <c r="GL120" s="37"/>
      <c r="GM120" s="37"/>
      <c r="GN120" s="37"/>
      <c r="GO120" s="37"/>
      <c r="GP120" s="37"/>
      <c r="GQ120" s="37"/>
      <c r="GR120" s="37"/>
      <c r="GS120" s="37"/>
      <c r="GT120" s="37"/>
      <c r="GU120" s="37"/>
      <c r="GV120" s="37"/>
      <c r="GW120" s="37"/>
      <c r="GX120" s="37"/>
      <c r="GY120" s="37"/>
      <c r="GZ120" s="37"/>
      <c r="HA120" s="37"/>
      <c r="HB120" s="37"/>
      <c r="HC120" s="37"/>
      <c r="HD120" s="37"/>
      <c r="HE120" s="37"/>
      <c r="HF120" s="37"/>
      <c r="HG120" s="37"/>
      <c r="HH120" s="37"/>
      <c r="HI120" s="37"/>
      <c r="HJ120" s="37"/>
      <c r="HK120" s="37"/>
      <c r="HL120" s="37"/>
      <c r="HM120" s="37"/>
      <c r="HN120" s="37"/>
      <c r="HO120" s="37"/>
      <c r="HP120" s="37"/>
      <c r="HQ120" s="37"/>
      <c r="HR120" s="37"/>
      <c r="HS120" s="37"/>
    </row>
    <row r="121" s="1" customFormat="1" ht="39.95" customHeight="1" spans="1:8">
      <c r="A121" s="23" t="s">
        <v>724</v>
      </c>
      <c r="B121" s="23" t="s">
        <v>725</v>
      </c>
      <c r="C121" s="24" t="s">
        <v>580</v>
      </c>
      <c r="D121" s="25" t="s">
        <v>504</v>
      </c>
      <c r="E121" s="24" t="s">
        <v>559</v>
      </c>
      <c r="F121" s="24" t="s">
        <v>560</v>
      </c>
      <c r="G121" s="30">
        <v>1.3</v>
      </c>
      <c r="H121" s="31"/>
    </row>
    <row r="122" s="1" customFormat="1" ht="39.95" customHeight="1" spans="1:227">
      <c r="A122" s="23" t="s">
        <v>566</v>
      </c>
      <c r="B122" s="23" t="s">
        <v>726</v>
      </c>
      <c r="C122" s="24" t="s">
        <v>727</v>
      </c>
      <c r="D122" s="25" t="s">
        <v>728</v>
      </c>
      <c r="E122" s="24" t="s">
        <v>505</v>
      </c>
      <c r="F122" s="24" t="s">
        <v>506</v>
      </c>
      <c r="G122" s="28">
        <v>69.5</v>
      </c>
      <c r="H122" s="32"/>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c r="FG122" s="37"/>
      <c r="FH122" s="37"/>
      <c r="FI122" s="37"/>
      <c r="FJ122" s="37"/>
      <c r="FK122" s="37"/>
      <c r="FL122" s="37"/>
      <c r="FM122" s="37"/>
      <c r="FN122" s="37"/>
      <c r="FO122" s="37"/>
      <c r="FP122" s="37"/>
      <c r="FQ122" s="37"/>
      <c r="FR122" s="37"/>
      <c r="FS122" s="37"/>
      <c r="FT122" s="37"/>
      <c r="FU122" s="37"/>
      <c r="FV122" s="37"/>
      <c r="FW122" s="37"/>
      <c r="FX122" s="37"/>
      <c r="FY122" s="37"/>
      <c r="FZ122" s="37"/>
      <c r="GA122" s="37"/>
      <c r="GB122" s="37"/>
      <c r="GC122" s="37"/>
      <c r="GD122" s="37"/>
      <c r="GE122" s="37"/>
      <c r="GF122" s="37"/>
      <c r="GG122" s="37"/>
      <c r="GH122" s="37"/>
      <c r="GI122" s="37"/>
      <c r="GJ122" s="37"/>
      <c r="GK122" s="37"/>
      <c r="GL122" s="37"/>
      <c r="GM122" s="37"/>
      <c r="GN122" s="37"/>
      <c r="GO122" s="37"/>
      <c r="GP122" s="37"/>
      <c r="GQ122" s="37"/>
      <c r="GR122" s="37"/>
      <c r="GS122" s="37"/>
      <c r="GT122" s="37"/>
      <c r="GU122" s="37"/>
      <c r="GV122" s="37"/>
      <c r="GW122" s="37"/>
      <c r="GX122" s="37"/>
      <c r="GY122" s="37"/>
      <c r="GZ122" s="37"/>
      <c r="HA122" s="37"/>
      <c r="HB122" s="37"/>
      <c r="HC122" s="37"/>
      <c r="HD122" s="37"/>
      <c r="HE122" s="37"/>
      <c r="HF122" s="37"/>
      <c r="HG122" s="37"/>
      <c r="HH122" s="37"/>
      <c r="HI122" s="37"/>
      <c r="HJ122" s="37"/>
      <c r="HK122" s="37"/>
      <c r="HL122" s="37"/>
      <c r="HM122" s="37"/>
      <c r="HN122" s="37"/>
      <c r="HO122" s="37"/>
      <c r="HP122" s="37"/>
      <c r="HQ122" s="37"/>
      <c r="HR122" s="37"/>
      <c r="HS122" s="37"/>
    </row>
    <row r="123" s="5" customFormat="1" ht="39.95" customHeight="1" spans="1:8">
      <c r="A123" s="23" t="s">
        <v>566</v>
      </c>
      <c r="B123" s="23" t="s">
        <v>729</v>
      </c>
      <c r="C123" s="24" t="s">
        <v>727</v>
      </c>
      <c r="D123" s="25" t="s">
        <v>728</v>
      </c>
      <c r="E123" s="24" t="s">
        <v>505</v>
      </c>
      <c r="F123" s="24" t="s">
        <v>506</v>
      </c>
      <c r="G123" s="28">
        <v>54</v>
      </c>
      <c r="H123" s="32"/>
    </row>
    <row r="124" s="1" customFormat="1" ht="39.95" customHeight="1" spans="1:227">
      <c r="A124" s="23" t="s">
        <v>730</v>
      </c>
      <c r="B124" s="23" t="s">
        <v>731</v>
      </c>
      <c r="C124" s="24" t="s">
        <v>580</v>
      </c>
      <c r="D124" s="25" t="s">
        <v>504</v>
      </c>
      <c r="E124" s="24" t="s">
        <v>619</v>
      </c>
      <c r="F124" s="24" t="s">
        <v>620</v>
      </c>
      <c r="G124" s="28">
        <v>10</v>
      </c>
      <c r="H124" s="29"/>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c r="FG124" s="37"/>
      <c r="FH124" s="37"/>
      <c r="FI124" s="37"/>
      <c r="FJ124" s="37"/>
      <c r="FK124" s="37"/>
      <c r="FL124" s="37"/>
      <c r="FM124" s="37"/>
      <c r="FN124" s="37"/>
      <c r="FO124" s="37"/>
      <c r="FP124" s="37"/>
      <c r="FQ124" s="37"/>
      <c r="FR124" s="37"/>
      <c r="FS124" s="37"/>
      <c r="FT124" s="37"/>
      <c r="FU124" s="37"/>
      <c r="FV124" s="37"/>
      <c r="FW124" s="37"/>
      <c r="FX124" s="37"/>
      <c r="FY124" s="37"/>
      <c r="FZ124" s="37"/>
      <c r="GA124" s="37"/>
      <c r="GB124" s="37"/>
      <c r="GC124" s="37"/>
      <c r="GD124" s="37"/>
      <c r="GE124" s="37"/>
      <c r="GF124" s="37"/>
      <c r="GG124" s="37"/>
      <c r="GH124" s="37"/>
      <c r="GI124" s="37"/>
      <c r="GJ124" s="37"/>
      <c r="GK124" s="37"/>
      <c r="GL124" s="37"/>
      <c r="GM124" s="37"/>
      <c r="GN124" s="37"/>
      <c r="GO124" s="37"/>
      <c r="GP124" s="37"/>
      <c r="GQ124" s="37"/>
      <c r="GR124" s="37"/>
      <c r="GS124" s="37"/>
      <c r="GT124" s="37"/>
      <c r="GU124" s="37"/>
      <c r="GV124" s="37"/>
      <c r="GW124" s="37"/>
      <c r="GX124" s="37"/>
      <c r="GY124" s="37"/>
      <c r="GZ124" s="37"/>
      <c r="HA124" s="37"/>
      <c r="HB124" s="37"/>
      <c r="HC124" s="37"/>
      <c r="HD124" s="37"/>
      <c r="HE124" s="37"/>
      <c r="HF124" s="37"/>
      <c r="HG124" s="37"/>
      <c r="HH124" s="37"/>
      <c r="HI124" s="37"/>
      <c r="HJ124" s="37"/>
      <c r="HK124" s="37"/>
      <c r="HL124" s="37"/>
      <c r="HM124" s="37"/>
      <c r="HN124" s="37"/>
      <c r="HO124" s="37"/>
      <c r="HP124" s="37"/>
      <c r="HQ124" s="37"/>
      <c r="HR124" s="37"/>
      <c r="HS124" s="37"/>
    </row>
    <row r="125" s="5" customFormat="1" ht="39.95" customHeight="1" spans="1:8">
      <c r="A125" s="23" t="s">
        <v>732</v>
      </c>
      <c r="B125" s="23" t="s">
        <v>733</v>
      </c>
      <c r="C125" s="24" t="s">
        <v>734</v>
      </c>
      <c r="D125" s="25" t="s">
        <v>496</v>
      </c>
      <c r="E125" s="24" t="s">
        <v>497</v>
      </c>
      <c r="F125" s="24" t="s">
        <v>498</v>
      </c>
      <c r="G125" s="28">
        <v>0.85976</v>
      </c>
      <c r="H125" s="32"/>
    </row>
    <row r="126" s="1" customFormat="1" ht="39.95" customHeight="1" spans="1:8">
      <c r="A126" s="23" t="s">
        <v>735</v>
      </c>
      <c r="B126" s="23" t="s">
        <v>736</v>
      </c>
      <c r="C126" s="24" t="s">
        <v>737</v>
      </c>
      <c r="D126" s="25" t="s">
        <v>738</v>
      </c>
      <c r="E126" s="24" t="s">
        <v>497</v>
      </c>
      <c r="F126" s="24" t="s">
        <v>498</v>
      </c>
      <c r="G126" s="33">
        <v>5.44206</v>
      </c>
      <c r="H126" s="34"/>
    </row>
    <row r="127" s="6" customFormat="1" ht="39.95" customHeight="1" spans="1:8">
      <c r="A127" s="23" t="s">
        <v>735</v>
      </c>
      <c r="B127" s="23" t="s">
        <v>739</v>
      </c>
      <c r="C127" s="24" t="s">
        <v>737</v>
      </c>
      <c r="D127" s="25" t="s">
        <v>738</v>
      </c>
      <c r="E127" s="24" t="s">
        <v>497</v>
      </c>
      <c r="F127" s="24" t="s">
        <v>498</v>
      </c>
      <c r="G127" s="35">
        <v>2.89428</v>
      </c>
      <c r="H127" s="34"/>
    </row>
    <row r="128" s="6" customFormat="1" ht="39.95" customHeight="1" spans="1:8">
      <c r="A128" s="23" t="s">
        <v>740</v>
      </c>
      <c r="B128" s="23" t="s">
        <v>741</v>
      </c>
      <c r="C128" s="24" t="s">
        <v>737</v>
      </c>
      <c r="D128" s="25" t="s">
        <v>738</v>
      </c>
      <c r="E128" s="24" t="s">
        <v>497</v>
      </c>
      <c r="F128" s="24" t="s">
        <v>498</v>
      </c>
      <c r="G128" s="36">
        <v>0.03</v>
      </c>
      <c r="H128" s="34"/>
    </row>
    <row r="129" s="1" customFormat="1" ht="39.95" customHeight="1" spans="1:227">
      <c r="A129" s="23" t="s">
        <v>740</v>
      </c>
      <c r="B129" s="23" t="s">
        <v>742</v>
      </c>
      <c r="C129" s="24" t="s">
        <v>737</v>
      </c>
      <c r="D129" s="25" t="s">
        <v>738</v>
      </c>
      <c r="E129" s="24" t="s">
        <v>497</v>
      </c>
      <c r="F129" s="24" t="s">
        <v>498</v>
      </c>
      <c r="G129" s="30">
        <v>0.82048</v>
      </c>
      <c r="H129" s="29"/>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c r="FG129" s="37"/>
      <c r="FH129" s="37"/>
      <c r="FI129" s="37"/>
      <c r="FJ129" s="37"/>
      <c r="FK129" s="37"/>
      <c r="FL129" s="37"/>
      <c r="FM129" s="37"/>
      <c r="FN129" s="37"/>
      <c r="FO129" s="37"/>
      <c r="FP129" s="37"/>
      <c r="FQ129" s="37"/>
      <c r="FR129" s="37"/>
      <c r="FS129" s="37"/>
      <c r="FT129" s="37"/>
      <c r="FU129" s="37"/>
      <c r="FV129" s="37"/>
      <c r="FW129" s="37"/>
      <c r="FX129" s="37"/>
      <c r="FY129" s="37"/>
      <c r="FZ129" s="37"/>
      <c r="GA129" s="37"/>
      <c r="GB129" s="37"/>
      <c r="GC129" s="37"/>
      <c r="GD129" s="37"/>
      <c r="GE129" s="37"/>
      <c r="GF129" s="37"/>
      <c r="GG129" s="37"/>
      <c r="GH129" s="37"/>
      <c r="GI129" s="37"/>
      <c r="GJ129" s="37"/>
      <c r="GK129" s="37"/>
      <c r="GL129" s="37"/>
      <c r="GM129" s="37"/>
      <c r="GN129" s="37"/>
      <c r="GO129" s="37"/>
      <c r="GP129" s="37"/>
      <c r="GQ129" s="37"/>
      <c r="GR129" s="37"/>
      <c r="GS129" s="37"/>
      <c r="GT129" s="37"/>
      <c r="GU129" s="37"/>
      <c r="GV129" s="37"/>
      <c r="GW129" s="37"/>
      <c r="GX129" s="37"/>
      <c r="GY129" s="37"/>
      <c r="GZ129" s="37"/>
      <c r="HA129" s="37"/>
      <c r="HB129" s="37"/>
      <c r="HC129" s="37"/>
      <c r="HD129" s="37"/>
      <c r="HE129" s="37"/>
      <c r="HF129" s="37"/>
      <c r="HG129" s="37"/>
      <c r="HH129" s="37"/>
      <c r="HI129" s="37"/>
      <c r="HJ129" s="37"/>
      <c r="HK129" s="37"/>
      <c r="HL129" s="37"/>
      <c r="HM129" s="37"/>
      <c r="HN129" s="37"/>
      <c r="HO129" s="37"/>
      <c r="HP129" s="37"/>
      <c r="HQ129" s="37"/>
      <c r="HR129" s="37"/>
      <c r="HS129" s="37"/>
    </row>
    <row r="130" s="6" customFormat="1" ht="39.95" customHeight="1" spans="1:8">
      <c r="A130" s="23" t="s">
        <v>743</v>
      </c>
      <c r="B130" s="23" t="s">
        <v>744</v>
      </c>
      <c r="C130" s="24" t="s">
        <v>737</v>
      </c>
      <c r="D130" s="25" t="s">
        <v>738</v>
      </c>
      <c r="E130" s="24" t="s">
        <v>497</v>
      </c>
      <c r="F130" s="24" t="s">
        <v>498</v>
      </c>
      <c r="G130" s="36">
        <v>0.3234</v>
      </c>
      <c r="H130" s="34"/>
    </row>
    <row r="131" s="7" customFormat="1" ht="39.95" customHeight="1" spans="1:8">
      <c r="A131" s="23" t="s">
        <v>745</v>
      </c>
      <c r="B131" s="23" t="s">
        <v>746</v>
      </c>
      <c r="C131" s="24" t="s">
        <v>737</v>
      </c>
      <c r="D131" s="25" t="s">
        <v>738</v>
      </c>
      <c r="E131" s="24" t="s">
        <v>497</v>
      </c>
      <c r="F131" s="24" t="s">
        <v>498</v>
      </c>
      <c r="G131" s="38">
        <v>24.37882</v>
      </c>
      <c r="H131" s="32"/>
    </row>
    <row r="132" s="7" customFormat="1" ht="39.95" customHeight="1" spans="1:8">
      <c r="A132" s="23" t="s">
        <v>745</v>
      </c>
      <c r="B132" s="23" t="s">
        <v>747</v>
      </c>
      <c r="C132" s="24" t="s">
        <v>737</v>
      </c>
      <c r="D132" s="25" t="s">
        <v>738</v>
      </c>
      <c r="E132" s="24" t="s">
        <v>497</v>
      </c>
      <c r="F132" s="24" t="s">
        <v>498</v>
      </c>
      <c r="G132" s="38">
        <v>5.47338</v>
      </c>
      <c r="H132" s="32"/>
    </row>
    <row r="133" s="6" customFormat="1" ht="39.95" customHeight="1" spans="1:8">
      <c r="A133" s="23" t="s">
        <v>745</v>
      </c>
      <c r="B133" s="23" t="s">
        <v>748</v>
      </c>
      <c r="C133" s="24" t="s">
        <v>737</v>
      </c>
      <c r="D133" s="25" t="s">
        <v>738</v>
      </c>
      <c r="E133" s="24" t="s">
        <v>497</v>
      </c>
      <c r="F133" s="24" t="s">
        <v>498</v>
      </c>
      <c r="G133" s="39">
        <v>10.495</v>
      </c>
      <c r="H133" s="32"/>
    </row>
    <row r="134" s="5" customFormat="1" ht="39.95" customHeight="1" spans="1:8">
      <c r="A134" s="23" t="s">
        <v>749</v>
      </c>
      <c r="B134" s="23" t="s">
        <v>750</v>
      </c>
      <c r="C134" s="24" t="s">
        <v>737</v>
      </c>
      <c r="D134" s="25" t="s">
        <v>738</v>
      </c>
      <c r="E134" s="24" t="s">
        <v>497</v>
      </c>
      <c r="F134" s="24" t="s">
        <v>498</v>
      </c>
      <c r="G134" s="40">
        <v>6.47254</v>
      </c>
      <c r="H134" s="29"/>
    </row>
    <row r="135" s="1" customFormat="1" ht="39.95" customHeight="1" spans="1:227">
      <c r="A135" s="23" t="s">
        <v>749</v>
      </c>
      <c r="B135" s="23" t="s">
        <v>751</v>
      </c>
      <c r="C135" s="24" t="s">
        <v>737</v>
      </c>
      <c r="D135" s="25" t="s">
        <v>738</v>
      </c>
      <c r="E135" s="24" t="s">
        <v>497</v>
      </c>
      <c r="F135" s="24" t="s">
        <v>498</v>
      </c>
      <c r="G135" s="30">
        <v>0.88574</v>
      </c>
      <c r="H135" s="29"/>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c r="DZ135" s="37"/>
      <c r="EA135" s="37"/>
      <c r="EB135" s="37"/>
      <c r="EC135" s="37"/>
      <c r="ED135" s="37"/>
      <c r="EE135" s="37"/>
      <c r="EF135" s="37"/>
      <c r="EG135" s="37"/>
      <c r="EH135" s="37"/>
      <c r="EI135" s="37"/>
      <c r="EJ135" s="37"/>
      <c r="EK135" s="37"/>
      <c r="EL135" s="37"/>
      <c r="EM135" s="37"/>
      <c r="EN135" s="37"/>
      <c r="EO135" s="37"/>
      <c r="EP135" s="37"/>
      <c r="EQ135" s="37"/>
      <c r="ER135" s="37"/>
      <c r="ES135" s="37"/>
      <c r="ET135" s="37"/>
      <c r="EU135" s="37"/>
      <c r="EV135" s="37"/>
      <c r="EW135" s="37"/>
      <c r="EX135" s="37"/>
      <c r="EY135" s="37"/>
      <c r="EZ135" s="37"/>
      <c r="FA135" s="37"/>
      <c r="FB135" s="37"/>
      <c r="FC135" s="37"/>
      <c r="FD135" s="37"/>
      <c r="FE135" s="37"/>
      <c r="FF135" s="37"/>
      <c r="FG135" s="37"/>
      <c r="FH135" s="37"/>
      <c r="FI135" s="37"/>
      <c r="FJ135" s="37"/>
      <c r="FK135" s="37"/>
      <c r="FL135" s="37"/>
      <c r="FM135" s="37"/>
      <c r="FN135" s="37"/>
      <c r="FO135" s="37"/>
      <c r="FP135" s="37"/>
      <c r="FQ135" s="37"/>
      <c r="FR135" s="37"/>
      <c r="FS135" s="37"/>
      <c r="FT135" s="37"/>
      <c r="FU135" s="37"/>
      <c r="FV135" s="37"/>
      <c r="FW135" s="37"/>
      <c r="FX135" s="37"/>
      <c r="FY135" s="37"/>
      <c r="FZ135" s="37"/>
      <c r="GA135" s="37"/>
      <c r="GB135" s="37"/>
      <c r="GC135" s="37"/>
      <c r="GD135" s="37"/>
      <c r="GE135" s="37"/>
      <c r="GF135" s="37"/>
      <c r="GG135" s="37"/>
      <c r="GH135" s="37"/>
      <c r="GI135" s="37"/>
      <c r="GJ135" s="37"/>
      <c r="GK135" s="37"/>
      <c r="GL135" s="37"/>
      <c r="GM135" s="37"/>
      <c r="GN135" s="37"/>
      <c r="GO135" s="37"/>
      <c r="GP135" s="37"/>
      <c r="GQ135" s="37"/>
      <c r="GR135" s="37"/>
      <c r="GS135" s="37"/>
      <c r="GT135" s="37"/>
      <c r="GU135" s="37"/>
      <c r="GV135" s="37"/>
      <c r="GW135" s="37"/>
      <c r="GX135" s="37"/>
      <c r="GY135" s="37"/>
      <c r="GZ135" s="37"/>
      <c r="HA135" s="37"/>
      <c r="HB135" s="37"/>
      <c r="HC135" s="37"/>
      <c r="HD135" s="37"/>
      <c r="HE135" s="37"/>
      <c r="HF135" s="37"/>
      <c r="HG135" s="37"/>
      <c r="HH135" s="37"/>
      <c r="HI135" s="37"/>
      <c r="HJ135" s="37"/>
      <c r="HK135" s="37"/>
      <c r="HL135" s="37"/>
      <c r="HM135" s="37"/>
      <c r="HN135" s="37"/>
      <c r="HO135" s="37"/>
      <c r="HP135" s="37"/>
      <c r="HQ135" s="37"/>
      <c r="HR135" s="37"/>
      <c r="HS135" s="37"/>
    </row>
    <row r="136" s="8" customFormat="1" ht="39.95" customHeight="1" spans="1:227">
      <c r="A136" s="23" t="s">
        <v>752</v>
      </c>
      <c r="B136" s="23" t="s">
        <v>753</v>
      </c>
      <c r="C136" s="24" t="s">
        <v>737</v>
      </c>
      <c r="D136" s="25" t="s">
        <v>738</v>
      </c>
      <c r="E136" s="24" t="s">
        <v>497</v>
      </c>
      <c r="F136" s="24" t="s">
        <v>498</v>
      </c>
      <c r="G136" s="30">
        <v>9.05086</v>
      </c>
      <c r="H136" s="29"/>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7"/>
      <c r="FB136" s="37"/>
      <c r="FC136" s="37"/>
      <c r="FD136" s="37"/>
      <c r="FE136" s="37"/>
      <c r="FF136" s="37"/>
      <c r="FG136" s="37"/>
      <c r="FH136" s="37"/>
      <c r="FI136" s="37"/>
      <c r="FJ136" s="37"/>
      <c r="FK136" s="37"/>
      <c r="FL136" s="37"/>
      <c r="FM136" s="37"/>
      <c r="FN136" s="37"/>
      <c r="FO136" s="37"/>
      <c r="FP136" s="37"/>
      <c r="FQ136" s="37"/>
      <c r="FR136" s="37"/>
      <c r="FS136" s="37"/>
      <c r="FT136" s="37"/>
      <c r="FU136" s="37"/>
      <c r="FV136" s="37"/>
      <c r="FW136" s="37"/>
      <c r="FX136" s="37"/>
      <c r="FY136" s="37"/>
      <c r="FZ136" s="37"/>
      <c r="GA136" s="37"/>
      <c r="GB136" s="37"/>
      <c r="GC136" s="37"/>
      <c r="GD136" s="37"/>
      <c r="GE136" s="37"/>
      <c r="GF136" s="37"/>
      <c r="GG136" s="37"/>
      <c r="GH136" s="37"/>
      <c r="GI136" s="37"/>
      <c r="GJ136" s="37"/>
      <c r="GK136" s="37"/>
      <c r="GL136" s="37"/>
      <c r="GM136" s="37"/>
      <c r="GN136" s="37"/>
      <c r="GO136" s="37"/>
      <c r="GP136" s="37"/>
      <c r="GQ136" s="37"/>
      <c r="GR136" s="37"/>
      <c r="GS136" s="37"/>
      <c r="GT136" s="37"/>
      <c r="GU136" s="37"/>
      <c r="GV136" s="37"/>
      <c r="GW136" s="37"/>
      <c r="GX136" s="37"/>
      <c r="GY136" s="37"/>
      <c r="GZ136" s="37"/>
      <c r="HA136" s="37"/>
      <c r="HB136" s="37"/>
      <c r="HC136" s="37"/>
      <c r="HD136" s="37"/>
      <c r="HE136" s="37"/>
      <c r="HF136" s="37"/>
      <c r="HG136" s="37"/>
      <c r="HH136" s="37"/>
      <c r="HI136" s="37"/>
      <c r="HJ136" s="37"/>
      <c r="HK136" s="37"/>
      <c r="HL136" s="37"/>
      <c r="HM136" s="37"/>
      <c r="HN136" s="37"/>
      <c r="HO136" s="37"/>
      <c r="HP136" s="37"/>
      <c r="HQ136" s="37"/>
      <c r="HR136" s="37"/>
      <c r="HS136" s="37"/>
    </row>
    <row r="137" s="9" customFormat="1" ht="39.95" customHeight="1" spans="1:8">
      <c r="A137" s="23" t="s">
        <v>752</v>
      </c>
      <c r="B137" s="23" t="s">
        <v>754</v>
      </c>
      <c r="C137" s="24" t="s">
        <v>737</v>
      </c>
      <c r="D137" s="25" t="s">
        <v>738</v>
      </c>
      <c r="E137" s="24" t="s">
        <v>497</v>
      </c>
      <c r="F137" s="24" t="s">
        <v>498</v>
      </c>
      <c r="G137" s="30">
        <v>6.48652</v>
      </c>
      <c r="H137" s="41"/>
    </row>
    <row r="138" s="1" customFormat="1" ht="45" spans="1:8">
      <c r="A138" s="23" t="s">
        <v>755</v>
      </c>
      <c r="B138" s="23" t="s">
        <v>756</v>
      </c>
      <c r="C138" s="24" t="s">
        <v>737</v>
      </c>
      <c r="D138" s="25" t="s">
        <v>738</v>
      </c>
      <c r="E138" s="24" t="s">
        <v>497</v>
      </c>
      <c r="F138" s="24" t="s">
        <v>498</v>
      </c>
      <c r="G138" s="42">
        <v>23.44608</v>
      </c>
      <c r="H138" s="43"/>
    </row>
    <row r="139" s="1" customFormat="1" ht="22.5" spans="1:8">
      <c r="A139" s="23" t="s">
        <v>755</v>
      </c>
      <c r="B139" s="23" t="s">
        <v>757</v>
      </c>
      <c r="C139" s="24" t="s">
        <v>737</v>
      </c>
      <c r="D139" s="25" t="s">
        <v>738</v>
      </c>
      <c r="E139" s="24" t="s">
        <v>497</v>
      </c>
      <c r="F139" s="24" t="s">
        <v>498</v>
      </c>
      <c r="G139" s="42">
        <v>1.2646</v>
      </c>
      <c r="H139" s="43"/>
    </row>
    <row r="140" s="1" customFormat="1" spans="1:8">
      <c r="A140" s="23" t="s">
        <v>755</v>
      </c>
      <c r="B140" s="23" t="s">
        <v>758</v>
      </c>
      <c r="C140" s="24" t="s">
        <v>737</v>
      </c>
      <c r="D140" s="25" t="s">
        <v>738</v>
      </c>
      <c r="E140" s="24" t="s">
        <v>497</v>
      </c>
      <c r="F140" s="24" t="s">
        <v>498</v>
      </c>
      <c r="G140" s="42">
        <v>0.28</v>
      </c>
      <c r="H140" s="43"/>
    </row>
    <row r="141" s="1" customFormat="1" ht="22.5" spans="1:8">
      <c r="A141" s="23" t="s">
        <v>759</v>
      </c>
      <c r="B141" s="23" t="s">
        <v>760</v>
      </c>
      <c r="C141" s="24" t="s">
        <v>737</v>
      </c>
      <c r="D141" s="25" t="s">
        <v>738</v>
      </c>
      <c r="E141" s="24" t="s">
        <v>497</v>
      </c>
      <c r="F141" s="24" t="s">
        <v>498</v>
      </c>
      <c r="G141" s="42">
        <v>2.18</v>
      </c>
      <c r="H141" s="43"/>
    </row>
    <row r="142" s="1" customFormat="1" ht="22.5" spans="1:8">
      <c r="A142" s="23" t="s">
        <v>761</v>
      </c>
      <c r="B142" s="23" t="s">
        <v>762</v>
      </c>
      <c r="C142" s="24" t="s">
        <v>737</v>
      </c>
      <c r="D142" s="25" t="s">
        <v>738</v>
      </c>
      <c r="E142" s="24" t="s">
        <v>497</v>
      </c>
      <c r="F142" s="24" t="s">
        <v>498</v>
      </c>
      <c r="G142" s="42">
        <v>4.29072</v>
      </c>
      <c r="H142" s="43"/>
    </row>
    <row r="143" s="1" customFormat="1" ht="22.5" spans="1:8">
      <c r="A143" s="23" t="s">
        <v>761</v>
      </c>
      <c r="B143" s="23" t="s">
        <v>763</v>
      </c>
      <c r="C143" s="24" t="s">
        <v>737</v>
      </c>
      <c r="D143" s="25" t="s">
        <v>738</v>
      </c>
      <c r="E143" s="24" t="s">
        <v>497</v>
      </c>
      <c r="F143" s="24" t="s">
        <v>498</v>
      </c>
      <c r="G143" s="42">
        <v>6.45644</v>
      </c>
      <c r="H143" s="43"/>
    </row>
    <row r="144" s="1" customFormat="1" ht="22.5" spans="1:8">
      <c r="A144" s="23" t="s">
        <v>764</v>
      </c>
      <c r="B144" s="23" t="s">
        <v>765</v>
      </c>
      <c r="C144" s="24" t="s">
        <v>737</v>
      </c>
      <c r="D144" s="25" t="s">
        <v>738</v>
      </c>
      <c r="E144" s="24" t="s">
        <v>497</v>
      </c>
      <c r="F144" s="24" t="s">
        <v>498</v>
      </c>
      <c r="G144" s="42">
        <v>12.34158</v>
      </c>
      <c r="H144" s="43"/>
    </row>
    <row r="145" s="1" customFormat="1" ht="22.5" spans="1:8">
      <c r="A145" s="23" t="s">
        <v>764</v>
      </c>
      <c r="B145" s="23" t="s">
        <v>766</v>
      </c>
      <c r="C145" s="24" t="s">
        <v>737</v>
      </c>
      <c r="D145" s="25" t="s">
        <v>738</v>
      </c>
      <c r="E145" s="24" t="s">
        <v>497</v>
      </c>
      <c r="F145" s="24" t="s">
        <v>498</v>
      </c>
      <c r="G145" s="42">
        <v>2.61318</v>
      </c>
      <c r="H145" s="43"/>
    </row>
    <row r="146" s="1" customFormat="1" ht="22.5" spans="1:8">
      <c r="A146" s="23" t="s">
        <v>767</v>
      </c>
      <c r="B146" s="23" t="s">
        <v>768</v>
      </c>
      <c r="C146" s="24" t="s">
        <v>737</v>
      </c>
      <c r="D146" s="25" t="s">
        <v>738</v>
      </c>
      <c r="E146" s="24" t="s">
        <v>497</v>
      </c>
      <c r="F146" s="24" t="s">
        <v>498</v>
      </c>
      <c r="G146" s="42">
        <v>2.8</v>
      </c>
      <c r="H146" s="43"/>
    </row>
    <row r="147" s="1" customFormat="1" ht="22.5" spans="1:8">
      <c r="A147" s="23" t="s">
        <v>769</v>
      </c>
      <c r="B147" s="23" t="s">
        <v>770</v>
      </c>
      <c r="C147" s="24" t="s">
        <v>737</v>
      </c>
      <c r="D147" s="25" t="s">
        <v>738</v>
      </c>
      <c r="E147" s="24" t="s">
        <v>497</v>
      </c>
      <c r="F147" s="24" t="s">
        <v>498</v>
      </c>
      <c r="G147" s="42">
        <v>6.71904</v>
      </c>
      <c r="H147" s="43"/>
    </row>
    <row r="148" s="1" customFormat="1" ht="22.5" spans="1:8">
      <c r="A148" s="23" t="s">
        <v>769</v>
      </c>
      <c r="B148" s="23" t="s">
        <v>771</v>
      </c>
      <c r="C148" s="24" t="s">
        <v>737</v>
      </c>
      <c r="D148" s="25" t="s">
        <v>738</v>
      </c>
      <c r="E148" s="24" t="s">
        <v>497</v>
      </c>
      <c r="F148" s="24" t="s">
        <v>498</v>
      </c>
      <c r="G148" s="42">
        <v>1.62246</v>
      </c>
      <c r="H148" s="43"/>
    </row>
    <row r="149" s="1" customFormat="1" spans="1:8">
      <c r="A149" s="23" t="s">
        <v>772</v>
      </c>
      <c r="B149" s="23" t="s">
        <v>773</v>
      </c>
      <c r="C149" s="24" t="s">
        <v>737</v>
      </c>
      <c r="D149" s="25" t="s">
        <v>738</v>
      </c>
      <c r="E149" s="24" t="s">
        <v>497</v>
      </c>
      <c r="F149" s="24" t="s">
        <v>498</v>
      </c>
      <c r="G149" s="42">
        <v>12.19842</v>
      </c>
      <c r="H149" s="43"/>
    </row>
    <row r="150" s="1" customFormat="1" spans="1:8">
      <c r="A150" s="23" t="s">
        <v>772</v>
      </c>
      <c r="B150" s="23" t="s">
        <v>774</v>
      </c>
      <c r="C150" s="24" t="s">
        <v>737</v>
      </c>
      <c r="D150" s="25" t="s">
        <v>738</v>
      </c>
      <c r="E150" s="24" t="s">
        <v>497</v>
      </c>
      <c r="F150" s="24" t="s">
        <v>498</v>
      </c>
      <c r="G150" s="42">
        <v>1.3402</v>
      </c>
      <c r="H150" s="43"/>
    </row>
    <row r="151" s="1" customFormat="1" spans="1:8">
      <c r="A151" s="23" t="s">
        <v>775</v>
      </c>
      <c r="B151" s="23" t="s">
        <v>776</v>
      </c>
      <c r="C151" s="24" t="s">
        <v>777</v>
      </c>
      <c r="D151" s="25" t="s">
        <v>778</v>
      </c>
      <c r="E151" s="24" t="s">
        <v>497</v>
      </c>
      <c r="F151" s="24" t="s">
        <v>498</v>
      </c>
      <c r="G151" s="42">
        <v>0.19</v>
      </c>
      <c r="H151" s="43"/>
    </row>
    <row r="152" s="1" customFormat="1" spans="1:8">
      <c r="A152" s="23" t="s">
        <v>779</v>
      </c>
      <c r="B152" s="23" t="s">
        <v>780</v>
      </c>
      <c r="C152" s="24" t="s">
        <v>777</v>
      </c>
      <c r="D152" s="25" t="s">
        <v>778</v>
      </c>
      <c r="E152" s="24" t="s">
        <v>497</v>
      </c>
      <c r="F152" s="24" t="s">
        <v>498</v>
      </c>
      <c r="G152" s="42">
        <v>0.33</v>
      </c>
      <c r="H152" s="43"/>
    </row>
    <row r="153" s="1" customFormat="1" spans="1:8">
      <c r="A153" s="23" t="s">
        <v>779</v>
      </c>
      <c r="B153" s="23" t="s">
        <v>781</v>
      </c>
      <c r="C153" s="24" t="s">
        <v>777</v>
      </c>
      <c r="D153" s="25" t="s">
        <v>778</v>
      </c>
      <c r="E153" s="24" t="s">
        <v>497</v>
      </c>
      <c r="F153" s="24" t="s">
        <v>498</v>
      </c>
      <c r="G153" s="42">
        <v>0.94428</v>
      </c>
      <c r="H153" s="43"/>
    </row>
    <row r="154" s="1" customFormat="1" spans="1:8">
      <c r="A154" s="23" t="s">
        <v>782</v>
      </c>
      <c r="B154" s="23" t="s">
        <v>783</v>
      </c>
      <c r="C154" s="24" t="s">
        <v>777</v>
      </c>
      <c r="D154" s="25" t="s">
        <v>778</v>
      </c>
      <c r="E154" s="24" t="s">
        <v>497</v>
      </c>
      <c r="F154" s="24" t="s">
        <v>498</v>
      </c>
      <c r="G154" s="42">
        <v>0.65</v>
      </c>
      <c r="H154" s="43"/>
    </row>
    <row r="155" s="1" customFormat="1" spans="1:8">
      <c r="A155" s="23" t="s">
        <v>784</v>
      </c>
      <c r="B155" s="23" t="s">
        <v>785</v>
      </c>
      <c r="C155" s="24" t="s">
        <v>777</v>
      </c>
      <c r="D155" s="25" t="s">
        <v>778</v>
      </c>
      <c r="E155" s="24" t="s">
        <v>497</v>
      </c>
      <c r="F155" s="24" t="s">
        <v>498</v>
      </c>
      <c r="G155" s="42">
        <v>0.46</v>
      </c>
      <c r="H155" s="43"/>
    </row>
    <row r="156" s="1" customFormat="1" spans="1:8">
      <c r="A156" s="23" t="s">
        <v>786</v>
      </c>
      <c r="B156" s="23" t="s">
        <v>787</v>
      </c>
      <c r="C156" s="24" t="s">
        <v>777</v>
      </c>
      <c r="D156" s="25" t="s">
        <v>778</v>
      </c>
      <c r="E156" s="24" t="s">
        <v>497</v>
      </c>
      <c r="F156" s="24" t="s">
        <v>498</v>
      </c>
      <c r="G156" s="42">
        <v>6.7189</v>
      </c>
      <c r="H156" s="43"/>
    </row>
    <row r="157" s="1" customFormat="1" spans="1:8">
      <c r="A157" s="23" t="s">
        <v>788</v>
      </c>
      <c r="B157" s="23" t="s">
        <v>789</v>
      </c>
      <c r="C157" s="24" t="s">
        <v>777</v>
      </c>
      <c r="D157" s="25" t="s">
        <v>778</v>
      </c>
      <c r="E157" s="24" t="s">
        <v>497</v>
      </c>
      <c r="F157" s="24" t="s">
        <v>498</v>
      </c>
      <c r="G157" s="42">
        <v>0.03</v>
      </c>
      <c r="H157" s="43"/>
    </row>
    <row r="158" s="1" customFormat="1" spans="1:8">
      <c r="A158" s="23" t="s">
        <v>788</v>
      </c>
      <c r="B158" s="23" t="s">
        <v>790</v>
      </c>
      <c r="C158" s="24" t="s">
        <v>777</v>
      </c>
      <c r="D158" s="25" t="s">
        <v>778</v>
      </c>
      <c r="E158" s="24" t="s">
        <v>497</v>
      </c>
      <c r="F158" s="24" t="s">
        <v>498</v>
      </c>
      <c r="G158" s="42">
        <v>0.35056</v>
      </c>
      <c r="H158" s="43"/>
    </row>
    <row r="159" s="1" customFormat="1" spans="1:8">
      <c r="A159" s="23" t="s">
        <v>791</v>
      </c>
      <c r="B159" s="23" t="s">
        <v>792</v>
      </c>
      <c r="C159" s="24" t="s">
        <v>777</v>
      </c>
      <c r="D159" s="25" t="s">
        <v>778</v>
      </c>
      <c r="E159" s="24" t="s">
        <v>497</v>
      </c>
      <c r="F159" s="24" t="s">
        <v>498</v>
      </c>
      <c r="G159" s="42">
        <v>5.4397</v>
      </c>
      <c r="H159" s="43"/>
    </row>
    <row r="160" s="1" customFormat="1" spans="1:8">
      <c r="A160" s="23" t="s">
        <v>793</v>
      </c>
      <c r="B160" s="23" t="s">
        <v>794</v>
      </c>
      <c r="C160" s="24" t="s">
        <v>777</v>
      </c>
      <c r="D160" s="25" t="s">
        <v>778</v>
      </c>
      <c r="E160" s="24" t="s">
        <v>497</v>
      </c>
      <c r="F160" s="24" t="s">
        <v>498</v>
      </c>
      <c r="G160" s="42">
        <v>0.33</v>
      </c>
      <c r="H160" s="43"/>
    </row>
    <row r="161" s="1" customFormat="1" ht="22.5" spans="1:8">
      <c r="A161" s="23" t="s">
        <v>795</v>
      </c>
      <c r="B161" s="23" t="s">
        <v>796</v>
      </c>
      <c r="C161" s="24" t="s">
        <v>777</v>
      </c>
      <c r="D161" s="25" t="s">
        <v>778</v>
      </c>
      <c r="E161" s="24" t="s">
        <v>497</v>
      </c>
      <c r="F161" s="24" t="s">
        <v>498</v>
      </c>
      <c r="G161" s="42">
        <v>0.33</v>
      </c>
      <c r="H161" s="43"/>
    </row>
    <row r="162" s="1" customFormat="1" ht="33.75" spans="1:8">
      <c r="A162" s="23" t="s">
        <v>797</v>
      </c>
      <c r="B162" s="23" t="s">
        <v>798</v>
      </c>
      <c r="C162" s="24" t="s">
        <v>799</v>
      </c>
      <c r="D162" s="25" t="s">
        <v>800</v>
      </c>
      <c r="E162" s="24" t="s">
        <v>497</v>
      </c>
      <c r="F162" s="24" t="s">
        <v>498</v>
      </c>
      <c r="G162" s="42">
        <v>7.27808</v>
      </c>
      <c r="H162" s="43"/>
    </row>
    <row r="163" s="1" customFormat="1" spans="1:8">
      <c r="A163" s="23" t="s">
        <v>797</v>
      </c>
      <c r="B163" s="23" t="s">
        <v>801</v>
      </c>
      <c r="C163" s="24" t="s">
        <v>799</v>
      </c>
      <c r="D163" s="25" t="s">
        <v>800</v>
      </c>
      <c r="E163" s="24" t="s">
        <v>497</v>
      </c>
      <c r="F163" s="24" t="s">
        <v>498</v>
      </c>
      <c r="G163" s="42">
        <v>1.55438</v>
      </c>
      <c r="H163" s="43"/>
    </row>
    <row r="164" s="1" customFormat="1" spans="1:8">
      <c r="A164" s="23" t="s">
        <v>802</v>
      </c>
      <c r="B164" s="23" t="s">
        <v>803</v>
      </c>
      <c r="C164" s="24" t="s">
        <v>804</v>
      </c>
      <c r="D164" s="25" t="s">
        <v>805</v>
      </c>
      <c r="E164" s="24" t="s">
        <v>497</v>
      </c>
      <c r="F164" s="24" t="s">
        <v>498</v>
      </c>
      <c r="G164" s="42">
        <v>0.33</v>
      </c>
      <c r="H164" s="43"/>
    </row>
    <row r="165" s="1" customFormat="1" ht="22.5" spans="1:8">
      <c r="A165" s="23" t="s">
        <v>806</v>
      </c>
      <c r="B165" s="23" t="s">
        <v>807</v>
      </c>
      <c r="C165" s="24" t="s">
        <v>808</v>
      </c>
      <c r="D165" s="25" t="s">
        <v>496</v>
      </c>
      <c r="E165" s="24" t="s">
        <v>497</v>
      </c>
      <c r="F165" s="24" t="s">
        <v>498</v>
      </c>
      <c r="G165" s="42">
        <v>0.69</v>
      </c>
      <c r="H165" s="43"/>
    </row>
    <row r="166" s="1" customFormat="1" ht="24" spans="1:8">
      <c r="A166" s="23" t="s">
        <v>806</v>
      </c>
      <c r="B166" s="23" t="s">
        <v>809</v>
      </c>
      <c r="C166" s="24" t="s">
        <v>580</v>
      </c>
      <c r="D166" s="25" t="s">
        <v>504</v>
      </c>
      <c r="E166" s="24" t="s">
        <v>491</v>
      </c>
      <c r="F166" s="24" t="s">
        <v>492</v>
      </c>
      <c r="G166" s="42">
        <v>40</v>
      </c>
      <c r="H166" s="43"/>
    </row>
    <row r="167" s="1" customFormat="1" ht="24" spans="1:8">
      <c r="A167" s="23" t="s">
        <v>806</v>
      </c>
      <c r="B167" s="23" t="s">
        <v>810</v>
      </c>
      <c r="C167" s="24" t="s">
        <v>580</v>
      </c>
      <c r="D167" s="25" t="s">
        <v>504</v>
      </c>
      <c r="E167" s="24" t="s">
        <v>491</v>
      </c>
      <c r="F167" s="24" t="s">
        <v>492</v>
      </c>
      <c r="G167" s="42">
        <v>60</v>
      </c>
      <c r="H167" s="43"/>
    </row>
    <row r="168" s="1" customFormat="1" ht="24" spans="1:8">
      <c r="A168" s="23" t="s">
        <v>806</v>
      </c>
      <c r="B168" s="23" t="s">
        <v>811</v>
      </c>
      <c r="C168" s="24" t="s">
        <v>812</v>
      </c>
      <c r="D168" s="25" t="s">
        <v>504</v>
      </c>
      <c r="E168" s="24" t="s">
        <v>596</v>
      </c>
      <c r="F168" s="24" t="s">
        <v>597</v>
      </c>
      <c r="G168" s="42">
        <v>1.26</v>
      </c>
      <c r="H168" s="43"/>
    </row>
    <row r="169" s="1" customFormat="1" ht="24" spans="1:8">
      <c r="A169" s="23" t="s">
        <v>806</v>
      </c>
      <c r="B169" s="23" t="s">
        <v>813</v>
      </c>
      <c r="C169" s="24" t="s">
        <v>812</v>
      </c>
      <c r="D169" s="25" t="s">
        <v>504</v>
      </c>
      <c r="E169" s="24" t="s">
        <v>596</v>
      </c>
      <c r="F169" s="24" t="s">
        <v>597</v>
      </c>
      <c r="G169" s="42">
        <v>2</v>
      </c>
      <c r="H169" s="43"/>
    </row>
    <row r="170" s="1" customFormat="1" ht="22.5" spans="1:8">
      <c r="A170" s="23" t="s">
        <v>814</v>
      </c>
      <c r="B170" s="23" t="s">
        <v>815</v>
      </c>
      <c r="C170" s="24" t="s">
        <v>816</v>
      </c>
      <c r="D170" s="25" t="s">
        <v>817</v>
      </c>
      <c r="E170" s="24" t="s">
        <v>497</v>
      </c>
      <c r="F170" s="24" t="s">
        <v>498</v>
      </c>
      <c r="G170" s="42">
        <v>0.3958</v>
      </c>
      <c r="H170" s="43"/>
    </row>
    <row r="171" s="1" customFormat="1" ht="22.5" spans="1:8">
      <c r="A171" s="23" t="s">
        <v>814</v>
      </c>
      <c r="B171" s="23" t="s">
        <v>818</v>
      </c>
      <c r="C171" s="24" t="s">
        <v>816</v>
      </c>
      <c r="D171" s="25" t="s">
        <v>817</v>
      </c>
      <c r="E171" s="24" t="s">
        <v>497</v>
      </c>
      <c r="F171" s="24" t="s">
        <v>498</v>
      </c>
      <c r="G171" s="42">
        <v>0.24</v>
      </c>
      <c r="H171" s="43"/>
    </row>
    <row r="172" s="1" customFormat="1" spans="1:8">
      <c r="A172" s="23" t="s">
        <v>819</v>
      </c>
      <c r="B172" s="23" t="s">
        <v>820</v>
      </c>
      <c r="C172" s="24" t="s">
        <v>821</v>
      </c>
      <c r="D172" s="25" t="s">
        <v>822</v>
      </c>
      <c r="E172" s="24" t="s">
        <v>497</v>
      </c>
      <c r="F172" s="24" t="s">
        <v>498</v>
      </c>
      <c r="G172" s="42">
        <v>0.03</v>
      </c>
      <c r="H172" s="43"/>
    </row>
    <row r="173" s="1" customFormat="1" spans="1:8">
      <c r="A173" s="23" t="s">
        <v>819</v>
      </c>
      <c r="B173" s="23" t="s">
        <v>823</v>
      </c>
      <c r="C173" s="24" t="s">
        <v>821</v>
      </c>
      <c r="D173" s="25" t="s">
        <v>822</v>
      </c>
      <c r="E173" s="24" t="s">
        <v>497</v>
      </c>
      <c r="F173" s="24" t="s">
        <v>498</v>
      </c>
      <c r="G173" s="42">
        <v>0.03</v>
      </c>
      <c r="H173" s="43"/>
    </row>
    <row r="174" s="1" customFormat="1" spans="1:8">
      <c r="A174" s="23" t="s">
        <v>824</v>
      </c>
      <c r="B174" s="23" t="s">
        <v>825</v>
      </c>
      <c r="C174" s="24" t="s">
        <v>826</v>
      </c>
      <c r="D174" s="25" t="s">
        <v>827</v>
      </c>
      <c r="E174" s="24" t="s">
        <v>497</v>
      </c>
      <c r="F174" s="24" t="s">
        <v>498</v>
      </c>
      <c r="G174" s="42">
        <v>0.16</v>
      </c>
      <c r="H174" s="43"/>
    </row>
    <row r="175" s="1" customFormat="1" spans="1:8">
      <c r="A175" s="23" t="s">
        <v>828</v>
      </c>
      <c r="B175" s="23" t="s">
        <v>829</v>
      </c>
      <c r="C175" s="24" t="s">
        <v>500</v>
      </c>
      <c r="D175" s="25" t="s">
        <v>501</v>
      </c>
      <c r="E175" s="24" t="s">
        <v>497</v>
      </c>
      <c r="F175" s="24" t="s">
        <v>498</v>
      </c>
      <c r="G175" s="42">
        <v>19.14068</v>
      </c>
      <c r="H175" s="43"/>
    </row>
    <row r="176" s="1" customFormat="1" ht="22.5" spans="1:8">
      <c r="A176" s="23" t="s">
        <v>830</v>
      </c>
      <c r="B176" s="23" t="s">
        <v>831</v>
      </c>
      <c r="C176" s="24" t="s">
        <v>832</v>
      </c>
      <c r="D176" s="25" t="s">
        <v>833</v>
      </c>
      <c r="E176" s="24" t="s">
        <v>497</v>
      </c>
      <c r="F176" s="24" t="s">
        <v>498</v>
      </c>
      <c r="G176" s="42">
        <v>0.29</v>
      </c>
      <c r="H176" s="43"/>
    </row>
    <row r="177" s="1" customFormat="1" spans="1:8">
      <c r="A177" s="23" t="s">
        <v>834</v>
      </c>
      <c r="B177" s="23" t="s">
        <v>835</v>
      </c>
      <c r="C177" s="24" t="s">
        <v>836</v>
      </c>
      <c r="D177" s="25" t="s">
        <v>496</v>
      </c>
      <c r="E177" s="24" t="s">
        <v>497</v>
      </c>
      <c r="F177" s="24" t="s">
        <v>498</v>
      </c>
      <c r="G177" s="42">
        <v>0.16</v>
      </c>
      <c r="H177" s="43"/>
    </row>
    <row r="178" s="1" customFormat="1" spans="1:8">
      <c r="A178" s="23" t="s">
        <v>837</v>
      </c>
      <c r="B178" s="23" t="s">
        <v>838</v>
      </c>
      <c r="C178" s="24" t="s">
        <v>839</v>
      </c>
      <c r="D178" s="25" t="s">
        <v>496</v>
      </c>
      <c r="E178" s="24" t="s">
        <v>497</v>
      </c>
      <c r="F178" s="24" t="s">
        <v>498</v>
      </c>
      <c r="G178" s="42">
        <v>0.03</v>
      </c>
      <c r="H178" s="43"/>
    </row>
    <row r="179" s="1" customFormat="1" spans="1:8">
      <c r="A179" s="23" t="s">
        <v>837</v>
      </c>
      <c r="B179" s="23" t="s">
        <v>840</v>
      </c>
      <c r="C179" s="24" t="s">
        <v>841</v>
      </c>
      <c r="D179" s="25" t="s">
        <v>842</v>
      </c>
      <c r="E179" s="24" t="s">
        <v>559</v>
      </c>
      <c r="F179" s="24" t="s">
        <v>560</v>
      </c>
      <c r="G179" s="42">
        <v>57.5264</v>
      </c>
      <c r="H179" s="43"/>
    </row>
    <row r="180" s="1" customFormat="1" ht="22.5" spans="1:8">
      <c r="A180" s="23" t="s">
        <v>837</v>
      </c>
      <c r="B180" s="23" t="s">
        <v>843</v>
      </c>
      <c r="C180" s="24" t="s">
        <v>844</v>
      </c>
      <c r="D180" s="25" t="s">
        <v>845</v>
      </c>
      <c r="E180" s="24" t="s">
        <v>491</v>
      </c>
      <c r="F180" s="24" t="s">
        <v>492</v>
      </c>
      <c r="G180" s="42">
        <v>40</v>
      </c>
      <c r="H180" s="43"/>
    </row>
    <row r="181" s="1" customFormat="1" ht="24" spans="1:8">
      <c r="A181" s="23" t="s">
        <v>575</v>
      </c>
      <c r="B181" s="23" t="s">
        <v>846</v>
      </c>
      <c r="C181" s="24" t="s">
        <v>847</v>
      </c>
      <c r="D181" s="25" t="s">
        <v>848</v>
      </c>
      <c r="E181" s="24" t="s">
        <v>596</v>
      </c>
      <c r="F181" s="24" t="s">
        <v>597</v>
      </c>
      <c r="G181" s="42">
        <v>15</v>
      </c>
      <c r="H181" s="43"/>
    </row>
    <row r="182" s="1" customFormat="1" ht="24" spans="1:8">
      <c r="A182" s="23" t="s">
        <v>732</v>
      </c>
      <c r="B182" s="23" t="s">
        <v>846</v>
      </c>
      <c r="C182" s="24" t="s">
        <v>847</v>
      </c>
      <c r="D182" s="25" t="s">
        <v>848</v>
      </c>
      <c r="E182" s="24" t="s">
        <v>596</v>
      </c>
      <c r="F182" s="24" t="s">
        <v>597</v>
      </c>
      <c r="G182" s="42">
        <v>6</v>
      </c>
      <c r="H182" s="43"/>
    </row>
    <row r="183" s="1" customFormat="1" ht="22.5" spans="1:8">
      <c r="A183" s="23" t="s">
        <v>849</v>
      </c>
      <c r="B183" s="23" t="s">
        <v>850</v>
      </c>
      <c r="C183" s="24" t="s">
        <v>851</v>
      </c>
      <c r="D183" s="25" t="s">
        <v>496</v>
      </c>
      <c r="E183" s="24" t="s">
        <v>497</v>
      </c>
      <c r="F183" s="24" t="s">
        <v>498</v>
      </c>
      <c r="G183" s="42">
        <v>0.2</v>
      </c>
      <c r="H183" s="43"/>
    </row>
    <row r="184" s="1" customFormat="1" ht="24" spans="1:8">
      <c r="A184" s="23" t="s">
        <v>849</v>
      </c>
      <c r="B184" s="23" t="s">
        <v>852</v>
      </c>
      <c r="C184" s="24" t="s">
        <v>853</v>
      </c>
      <c r="D184" s="25" t="s">
        <v>504</v>
      </c>
      <c r="E184" s="24" t="s">
        <v>573</v>
      </c>
      <c r="F184" s="24" t="s">
        <v>574</v>
      </c>
      <c r="G184" s="42">
        <v>8.4</v>
      </c>
      <c r="H184" s="43"/>
    </row>
    <row r="185" s="1" customFormat="1" ht="22.5" spans="1:8">
      <c r="A185" s="23" t="s">
        <v>849</v>
      </c>
      <c r="B185" s="23" t="s">
        <v>654</v>
      </c>
      <c r="C185" s="24" t="s">
        <v>851</v>
      </c>
      <c r="D185" s="25" t="s">
        <v>496</v>
      </c>
      <c r="E185" s="24" t="s">
        <v>505</v>
      </c>
      <c r="F185" s="24" t="s">
        <v>506</v>
      </c>
      <c r="G185" s="42">
        <v>3</v>
      </c>
      <c r="H185" s="43"/>
    </row>
    <row r="186" s="1" customFormat="1" ht="22.5" spans="1:8">
      <c r="A186" s="23" t="s">
        <v>849</v>
      </c>
      <c r="B186" s="23" t="s">
        <v>854</v>
      </c>
      <c r="C186" s="24" t="s">
        <v>851</v>
      </c>
      <c r="D186" s="25" t="s">
        <v>496</v>
      </c>
      <c r="E186" s="24" t="s">
        <v>491</v>
      </c>
      <c r="F186" s="24" t="s">
        <v>492</v>
      </c>
      <c r="G186" s="42">
        <v>40</v>
      </c>
      <c r="H186" s="43"/>
    </row>
    <row r="187" s="1" customFormat="1" ht="22.5" spans="1:8">
      <c r="A187" s="23" t="s">
        <v>849</v>
      </c>
      <c r="B187" s="23" t="s">
        <v>855</v>
      </c>
      <c r="C187" s="24" t="s">
        <v>851</v>
      </c>
      <c r="D187" s="25" t="s">
        <v>496</v>
      </c>
      <c r="E187" s="24" t="s">
        <v>491</v>
      </c>
      <c r="F187" s="24" t="s">
        <v>492</v>
      </c>
      <c r="G187" s="42">
        <v>28</v>
      </c>
      <c r="H187" s="43"/>
    </row>
    <row r="188" s="1" customFormat="1" ht="24" spans="1:8">
      <c r="A188" s="23" t="s">
        <v>856</v>
      </c>
      <c r="B188" s="23" t="s">
        <v>857</v>
      </c>
      <c r="C188" s="24" t="s">
        <v>858</v>
      </c>
      <c r="D188" s="25" t="s">
        <v>859</v>
      </c>
      <c r="E188" s="24" t="s">
        <v>573</v>
      </c>
      <c r="F188" s="24" t="s">
        <v>574</v>
      </c>
      <c r="G188" s="42">
        <v>0</v>
      </c>
      <c r="H188" s="43"/>
    </row>
    <row r="189" s="1" customFormat="1" ht="22.5" spans="1:8">
      <c r="A189" s="23" t="s">
        <v>860</v>
      </c>
      <c r="B189" s="23" t="s">
        <v>850</v>
      </c>
      <c r="C189" s="24" t="s">
        <v>500</v>
      </c>
      <c r="D189" s="25" t="s">
        <v>501</v>
      </c>
      <c r="E189" s="24" t="s">
        <v>497</v>
      </c>
      <c r="F189" s="24" t="s">
        <v>498</v>
      </c>
      <c r="G189" s="42">
        <v>18.39</v>
      </c>
      <c r="H189" s="43"/>
    </row>
    <row r="190" s="1" customFormat="1" ht="22.5" spans="1:8">
      <c r="A190" s="23" t="s">
        <v>861</v>
      </c>
      <c r="B190" s="23" t="s">
        <v>862</v>
      </c>
      <c r="C190" s="24" t="s">
        <v>863</v>
      </c>
      <c r="D190" s="25" t="s">
        <v>496</v>
      </c>
      <c r="E190" s="24" t="s">
        <v>505</v>
      </c>
      <c r="F190" s="24" t="s">
        <v>506</v>
      </c>
      <c r="G190" s="42">
        <v>4.211</v>
      </c>
      <c r="H190" s="43"/>
    </row>
    <row r="191" s="3" customFormat="1" ht="39.95" customHeight="1" spans="1:8">
      <c r="A191" s="23" t="s">
        <v>861</v>
      </c>
      <c r="B191" s="23" t="s">
        <v>864</v>
      </c>
      <c r="C191" s="24" t="s">
        <v>863</v>
      </c>
      <c r="D191" s="25" t="s">
        <v>496</v>
      </c>
      <c r="E191" s="24" t="s">
        <v>497</v>
      </c>
      <c r="F191" s="24" t="s">
        <v>498</v>
      </c>
      <c r="G191" s="42">
        <v>0.03</v>
      </c>
      <c r="H191" s="27"/>
    </row>
    <row r="192" s="1" customFormat="1" ht="24" spans="1:8">
      <c r="A192" s="23" t="s">
        <v>865</v>
      </c>
      <c r="B192" s="23" t="s">
        <v>866</v>
      </c>
      <c r="C192" s="24" t="s">
        <v>867</v>
      </c>
      <c r="D192" s="25" t="s">
        <v>868</v>
      </c>
      <c r="E192" s="24" t="s">
        <v>573</v>
      </c>
      <c r="F192" s="24" t="s">
        <v>574</v>
      </c>
      <c r="G192" s="44">
        <v>0.7</v>
      </c>
      <c r="H192" s="43"/>
    </row>
    <row r="193" s="1" customFormat="1" ht="24" spans="1:8">
      <c r="A193" s="23" t="s">
        <v>869</v>
      </c>
      <c r="B193" s="23" t="s">
        <v>866</v>
      </c>
      <c r="C193" s="24" t="s">
        <v>867</v>
      </c>
      <c r="D193" s="25" t="s">
        <v>868</v>
      </c>
      <c r="E193" s="24" t="s">
        <v>573</v>
      </c>
      <c r="F193" s="24" t="s">
        <v>574</v>
      </c>
      <c r="G193" s="44">
        <v>1.61</v>
      </c>
      <c r="H193" s="43"/>
    </row>
    <row r="194" s="1" customFormat="1" ht="24" spans="1:8">
      <c r="A194" s="23" t="s">
        <v>870</v>
      </c>
      <c r="B194" s="23" t="s">
        <v>850</v>
      </c>
      <c r="C194" s="24" t="s">
        <v>871</v>
      </c>
      <c r="D194" s="25" t="s">
        <v>872</v>
      </c>
      <c r="E194" s="24" t="s">
        <v>552</v>
      </c>
      <c r="F194" s="24" t="s">
        <v>553</v>
      </c>
      <c r="G194" s="44">
        <v>2.6</v>
      </c>
      <c r="H194" s="43"/>
    </row>
    <row r="195" s="1" customFormat="1" ht="24" spans="1:8">
      <c r="A195" s="23" t="s">
        <v>512</v>
      </c>
      <c r="B195" s="23" t="s">
        <v>846</v>
      </c>
      <c r="C195" s="24" t="s">
        <v>847</v>
      </c>
      <c r="D195" s="25" t="s">
        <v>848</v>
      </c>
      <c r="E195" s="24" t="s">
        <v>596</v>
      </c>
      <c r="F195" s="24" t="s">
        <v>597</v>
      </c>
      <c r="G195" s="44">
        <v>7</v>
      </c>
      <c r="H195" s="43"/>
    </row>
    <row r="196" s="1" customFormat="1" ht="24" spans="1:8">
      <c r="A196" s="23" t="s">
        <v>512</v>
      </c>
      <c r="B196" s="23" t="s">
        <v>846</v>
      </c>
      <c r="C196" s="24" t="s">
        <v>847</v>
      </c>
      <c r="D196" s="25" t="s">
        <v>848</v>
      </c>
      <c r="E196" s="24" t="s">
        <v>596</v>
      </c>
      <c r="F196" s="24" t="s">
        <v>597</v>
      </c>
      <c r="G196" s="44">
        <v>30</v>
      </c>
      <c r="H196" s="43"/>
    </row>
    <row r="197" s="1" customFormat="1" spans="1:8">
      <c r="A197" s="23" t="s">
        <v>873</v>
      </c>
      <c r="B197" s="23" t="s">
        <v>874</v>
      </c>
      <c r="C197" s="24" t="s">
        <v>500</v>
      </c>
      <c r="D197" s="25" t="s">
        <v>501</v>
      </c>
      <c r="E197" s="24" t="s">
        <v>497</v>
      </c>
      <c r="F197" s="24" t="s">
        <v>498</v>
      </c>
      <c r="G197" s="44">
        <v>19.24312</v>
      </c>
      <c r="H197" s="43"/>
    </row>
    <row r="198" s="1" customFormat="1" spans="1:8">
      <c r="A198" s="23" t="s">
        <v>873</v>
      </c>
      <c r="B198" s="23" t="s">
        <v>850</v>
      </c>
      <c r="C198" s="24" t="s">
        <v>875</v>
      </c>
      <c r="D198" s="25" t="s">
        <v>496</v>
      </c>
      <c r="E198" s="24" t="s">
        <v>497</v>
      </c>
      <c r="F198" s="24" t="s">
        <v>498</v>
      </c>
      <c r="G198" s="44">
        <v>0.32</v>
      </c>
      <c r="H198" s="43"/>
    </row>
    <row r="199" s="1" customFormat="1" spans="1:8">
      <c r="A199" s="23" t="s">
        <v>873</v>
      </c>
      <c r="B199" s="23" t="s">
        <v>850</v>
      </c>
      <c r="C199" s="24" t="s">
        <v>875</v>
      </c>
      <c r="D199" s="25" t="s">
        <v>496</v>
      </c>
      <c r="E199" s="24" t="s">
        <v>497</v>
      </c>
      <c r="F199" s="24" t="s">
        <v>498</v>
      </c>
      <c r="G199" s="44">
        <v>0.03</v>
      </c>
      <c r="H199" s="43"/>
    </row>
    <row r="200" s="1" customFormat="1" ht="24" spans="1:8">
      <c r="A200" s="23" t="s">
        <v>873</v>
      </c>
      <c r="B200" s="23" t="s">
        <v>846</v>
      </c>
      <c r="C200" s="24" t="s">
        <v>847</v>
      </c>
      <c r="D200" s="25" t="s">
        <v>848</v>
      </c>
      <c r="E200" s="24" t="s">
        <v>505</v>
      </c>
      <c r="F200" s="24" t="s">
        <v>506</v>
      </c>
      <c r="G200" s="44">
        <v>15</v>
      </c>
      <c r="H200" s="43"/>
    </row>
    <row r="201" s="1" customFormat="1" ht="24" spans="1:8">
      <c r="A201" s="23" t="s">
        <v>873</v>
      </c>
      <c r="B201" s="23" t="s">
        <v>876</v>
      </c>
      <c r="C201" s="24" t="s">
        <v>847</v>
      </c>
      <c r="D201" s="25" t="s">
        <v>848</v>
      </c>
      <c r="E201" s="24" t="s">
        <v>505</v>
      </c>
      <c r="F201" s="24" t="s">
        <v>506</v>
      </c>
      <c r="G201" s="44">
        <v>105</v>
      </c>
      <c r="H201" s="43"/>
    </row>
    <row r="202" s="1" customFormat="1" ht="24" spans="1:8">
      <c r="A202" s="23" t="s">
        <v>873</v>
      </c>
      <c r="B202" s="23" t="s">
        <v>877</v>
      </c>
      <c r="C202" s="24" t="s">
        <v>878</v>
      </c>
      <c r="D202" s="25" t="s">
        <v>504</v>
      </c>
      <c r="E202" s="24" t="s">
        <v>505</v>
      </c>
      <c r="F202" s="24" t="s">
        <v>506</v>
      </c>
      <c r="G202" s="44">
        <v>0</v>
      </c>
      <c r="H202" s="43"/>
    </row>
    <row r="203" s="1" customFormat="1" ht="24" spans="1:8">
      <c r="A203" s="23" t="s">
        <v>873</v>
      </c>
      <c r="B203" s="23" t="s">
        <v>879</v>
      </c>
      <c r="C203" s="24" t="s">
        <v>880</v>
      </c>
      <c r="D203" s="25" t="s">
        <v>881</v>
      </c>
      <c r="E203" s="24" t="s">
        <v>505</v>
      </c>
      <c r="F203" s="24" t="s">
        <v>506</v>
      </c>
      <c r="G203" s="44">
        <v>123</v>
      </c>
      <c r="H203" s="43"/>
    </row>
    <row r="204" s="1" customFormat="1" ht="24" spans="1:8">
      <c r="A204" s="23" t="s">
        <v>873</v>
      </c>
      <c r="B204" s="23" t="s">
        <v>882</v>
      </c>
      <c r="C204" s="24" t="s">
        <v>880</v>
      </c>
      <c r="D204" s="25" t="s">
        <v>881</v>
      </c>
      <c r="E204" s="24" t="s">
        <v>559</v>
      </c>
      <c r="F204" s="24" t="s">
        <v>560</v>
      </c>
      <c r="G204" s="44">
        <v>10</v>
      </c>
      <c r="H204" s="43"/>
    </row>
    <row r="205" s="1" customFormat="1" ht="24" spans="1:8">
      <c r="A205" s="23" t="s">
        <v>873</v>
      </c>
      <c r="B205" s="23" t="s">
        <v>883</v>
      </c>
      <c r="C205" s="24" t="s">
        <v>880</v>
      </c>
      <c r="D205" s="25" t="s">
        <v>881</v>
      </c>
      <c r="E205" s="24" t="s">
        <v>559</v>
      </c>
      <c r="F205" s="24" t="s">
        <v>560</v>
      </c>
      <c r="G205" s="44">
        <v>19.6</v>
      </c>
      <c r="H205" s="43"/>
    </row>
    <row r="206" s="1" customFormat="1" ht="24" spans="1:8">
      <c r="A206" s="23" t="s">
        <v>873</v>
      </c>
      <c r="B206" s="23" t="s">
        <v>866</v>
      </c>
      <c r="C206" s="24" t="s">
        <v>867</v>
      </c>
      <c r="D206" s="25" t="s">
        <v>868</v>
      </c>
      <c r="E206" s="24" t="s">
        <v>573</v>
      </c>
      <c r="F206" s="24" t="s">
        <v>574</v>
      </c>
      <c r="G206" s="44">
        <v>4.529</v>
      </c>
      <c r="H206" s="43"/>
    </row>
    <row r="207" s="1" customFormat="1" spans="1:8">
      <c r="A207" s="23" t="s">
        <v>884</v>
      </c>
      <c r="B207" s="23" t="s">
        <v>850</v>
      </c>
      <c r="C207" s="24" t="s">
        <v>500</v>
      </c>
      <c r="D207" s="25" t="s">
        <v>501</v>
      </c>
      <c r="E207" s="24" t="s">
        <v>497</v>
      </c>
      <c r="F207" s="24" t="s">
        <v>498</v>
      </c>
      <c r="G207" s="44">
        <v>6.05004</v>
      </c>
      <c r="H207" s="43"/>
    </row>
    <row r="208" s="1" customFormat="1" ht="24" spans="1:8">
      <c r="A208" s="23" t="s">
        <v>884</v>
      </c>
      <c r="B208" s="23" t="s">
        <v>850</v>
      </c>
      <c r="C208" s="24" t="s">
        <v>885</v>
      </c>
      <c r="D208" s="25" t="s">
        <v>886</v>
      </c>
      <c r="E208" s="24" t="s">
        <v>497</v>
      </c>
      <c r="F208" s="24" t="s">
        <v>498</v>
      </c>
      <c r="G208" s="44">
        <v>0.03</v>
      </c>
      <c r="H208" s="43"/>
    </row>
    <row r="209" s="1" customFormat="1" ht="24" spans="1:8">
      <c r="A209" s="23" t="s">
        <v>884</v>
      </c>
      <c r="B209" s="23" t="s">
        <v>846</v>
      </c>
      <c r="C209" s="24" t="s">
        <v>847</v>
      </c>
      <c r="D209" s="25" t="s">
        <v>848</v>
      </c>
      <c r="E209" s="24" t="s">
        <v>505</v>
      </c>
      <c r="F209" s="24" t="s">
        <v>506</v>
      </c>
      <c r="G209" s="44">
        <v>5</v>
      </c>
      <c r="H209" s="43"/>
    </row>
    <row r="210" s="1" customFormat="1" ht="24" spans="1:8">
      <c r="A210" s="23" t="s">
        <v>887</v>
      </c>
      <c r="B210" s="23" t="s">
        <v>864</v>
      </c>
      <c r="C210" s="24" t="s">
        <v>885</v>
      </c>
      <c r="D210" s="25" t="s">
        <v>886</v>
      </c>
      <c r="E210" s="24" t="s">
        <v>497</v>
      </c>
      <c r="F210" s="24" t="s">
        <v>498</v>
      </c>
      <c r="G210" s="44">
        <v>0.37</v>
      </c>
      <c r="H210" s="43"/>
    </row>
    <row r="211" s="1" customFormat="1" ht="22.5" spans="1:8">
      <c r="A211" s="23" t="s">
        <v>888</v>
      </c>
      <c r="B211" s="23" t="s">
        <v>850</v>
      </c>
      <c r="C211" s="24" t="s">
        <v>889</v>
      </c>
      <c r="D211" s="25" t="s">
        <v>890</v>
      </c>
      <c r="E211" s="24" t="s">
        <v>497</v>
      </c>
      <c r="F211" s="24" t="s">
        <v>498</v>
      </c>
      <c r="G211" s="44">
        <v>0.03</v>
      </c>
      <c r="H211" s="43"/>
    </row>
    <row r="212" s="1" customFormat="1" ht="24" spans="1:8">
      <c r="A212" s="23" t="s">
        <v>891</v>
      </c>
      <c r="B212" s="23" t="s">
        <v>846</v>
      </c>
      <c r="C212" s="24" t="s">
        <v>847</v>
      </c>
      <c r="D212" s="25" t="s">
        <v>848</v>
      </c>
      <c r="E212" s="24" t="s">
        <v>505</v>
      </c>
      <c r="F212" s="24" t="s">
        <v>506</v>
      </c>
      <c r="G212" s="44">
        <v>5</v>
      </c>
      <c r="H212" s="43"/>
    </row>
    <row r="213" s="1" customFormat="1" spans="1:8">
      <c r="A213" s="23" t="s">
        <v>892</v>
      </c>
      <c r="B213" s="23" t="s">
        <v>850</v>
      </c>
      <c r="C213" s="24" t="s">
        <v>500</v>
      </c>
      <c r="D213" s="25" t="s">
        <v>501</v>
      </c>
      <c r="E213" s="24" t="s">
        <v>497</v>
      </c>
      <c r="F213" s="24" t="s">
        <v>498</v>
      </c>
      <c r="G213" s="44">
        <v>4.6901</v>
      </c>
      <c r="H213" s="43"/>
    </row>
    <row r="214" s="1" customFormat="1" ht="24" spans="1:8">
      <c r="A214" s="23" t="s">
        <v>892</v>
      </c>
      <c r="B214" s="23" t="s">
        <v>893</v>
      </c>
      <c r="C214" s="24" t="s">
        <v>894</v>
      </c>
      <c r="D214" s="25" t="s">
        <v>895</v>
      </c>
      <c r="E214" s="24" t="s">
        <v>559</v>
      </c>
      <c r="F214" s="24" t="s">
        <v>560</v>
      </c>
      <c r="G214" s="44">
        <v>15.323578</v>
      </c>
      <c r="H214" s="43"/>
    </row>
    <row r="215" s="1" customFormat="1" spans="1:8">
      <c r="A215" s="23" t="s">
        <v>892</v>
      </c>
      <c r="B215" s="23" t="s">
        <v>864</v>
      </c>
      <c r="C215" s="24" t="s">
        <v>896</v>
      </c>
      <c r="D215" s="25" t="s">
        <v>897</v>
      </c>
      <c r="E215" s="24" t="s">
        <v>497</v>
      </c>
      <c r="F215" s="24" t="s">
        <v>498</v>
      </c>
      <c r="G215" s="44">
        <v>7.6876</v>
      </c>
      <c r="H215" s="43"/>
    </row>
    <row r="216" s="1" customFormat="1" spans="1:8">
      <c r="A216" s="23" t="s">
        <v>898</v>
      </c>
      <c r="B216" s="23" t="s">
        <v>864</v>
      </c>
      <c r="C216" s="24" t="s">
        <v>896</v>
      </c>
      <c r="D216" s="25" t="s">
        <v>897</v>
      </c>
      <c r="E216" s="24" t="s">
        <v>497</v>
      </c>
      <c r="F216" s="24" t="s">
        <v>498</v>
      </c>
      <c r="G216" s="44">
        <v>0.12</v>
      </c>
      <c r="H216" s="43"/>
    </row>
    <row r="217" s="1" customFormat="1" ht="24" spans="1:8">
      <c r="A217" s="23" t="s">
        <v>899</v>
      </c>
      <c r="B217" s="23" t="s">
        <v>900</v>
      </c>
      <c r="C217" s="24" t="s">
        <v>901</v>
      </c>
      <c r="D217" s="25" t="s">
        <v>902</v>
      </c>
      <c r="E217" s="24" t="s">
        <v>552</v>
      </c>
      <c r="F217" s="24" t="s">
        <v>553</v>
      </c>
      <c r="G217" s="44">
        <v>14.11648</v>
      </c>
      <c r="H217" s="43"/>
    </row>
    <row r="218" s="1" customFormat="1" ht="24" spans="1:8">
      <c r="A218" s="23" t="s">
        <v>899</v>
      </c>
      <c r="B218" s="23" t="s">
        <v>850</v>
      </c>
      <c r="C218" s="24" t="s">
        <v>901</v>
      </c>
      <c r="D218" s="25" t="s">
        <v>902</v>
      </c>
      <c r="E218" s="24" t="s">
        <v>497</v>
      </c>
      <c r="F218" s="24" t="s">
        <v>498</v>
      </c>
      <c r="G218" s="44">
        <v>0.03</v>
      </c>
      <c r="H218" s="43"/>
    </row>
    <row r="219" s="1" customFormat="1" ht="24" spans="1:8">
      <c r="A219" s="23" t="s">
        <v>899</v>
      </c>
      <c r="B219" s="23" t="s">
        <v>864</v>
      </c>
      <c r="C219" s="24" t="s">
        <v>901</v>
      </c>
      <c r="D219" s="25" t="s">
        <v>902</v>
      </c>
      <c r="E219" s="24" t="s">
        <v>497</v>
      </c>
      <c r="F219" s="24" t="s">
        <v>498</v>
      </c>
      <c r="G219" s="44">
        <v>0.53</v>
      </c>
      <c r="H219" s="43"/>
    </row>
    <row r="220" s="1" customFormat="1" ht="24" spans="1:8">
      <c r="A220" s="23" t="s">
        <v>639</v>
      </c>
      <c r="B220" s="23" t="s">
        <v>846</v>
      </c>
      <c r="C220" s="24" t="s">
        <v>847</v>
      </c>
      <c r="D220" s="25" t="s">
        <v>848</v>
      </c>
      <c r="E220" s="24" t="s">
        <v>596</v>
      </c>
      <c r="F220" s="24" t="s">
        <v>597</v>
      </c>
      <c r="G220" s="44">
        <v>30</v>
      </c>
      <c r="H220" s="43"/>
    </row>
    <row r="221" s="1" customFormat="1" ht="24" spans="1:8">
      <c r="A221" s="23" t="s">
        <v>657</v>
      </c>
      <c r="B221" s="23" t="s">
        <v>846</v>
      </c>
      <c r="C221" s="24" t="s">
        <v>847</v>
      </c>
      <c r="D221" s="25" t="s">
        <v>848</v>
      </c>
      <c r="E221" s="24" t="s">
        <v>596</v>
      </c>
      <c r="F221" s="24" t="s">
        <v>597</v>
      </c>
      <c r="G221" s="44">
        <v>20</v>
      </c>
      <c r="H221" s="43"/>
    </row>
    <row r="222" s="1" customFormat="1" ht="22.5" spans="1:8">
      <c r="A222" s="23" t="s">
        <v>903</v>
      </c>
      <c r="B222" s="23" t="s">
        <v>904</v>
      </c>
      <c r="C222" s="24" t="s">
        <v>905</v>
      </c>
      <c r="D222" s="25" t="s">
        <v>496</v>
      </c>
      <c r="E222" s="24" t="s">
        <v>491</v>
      </c>
      <c r="F222" s="24" t="s">
        <v>492</v>
      </c>
      <c r="G222" s="44">
        <v>60</v>
      </c>
      <c r="H222" s="43"/>
    </row>
    <row r="223" s="1" customFormat="1" ht="24" spans="1:8">
      <c r="A223" s="23" t="s">
        <v>906</v>
      </c>
      <c r="B223" s="23" t="s">
        <v>907</v>
      </c>
      <c r="C223" s="24" t="s">
        <v>908</v>
      </c>
      <c r="D223" s="25" t="s">
        <v>909</v>
      </c>
      <c r="E223" s="24" t="s">
        <v>573</v>
      </c>
      <c r="F223" s="24" t="s">
        <v>574</v>
      </c>
      <c r="G223" s="44">
        <v>15.71</v>
      </c>
      <c r="H223" s="43"/>
    </row>
    <row r="224" s="1" customFormat="1" ht="24" spans="1:8">
      <c r="A224" s="23" t="s">
        <v>910</v>
      </c>
      <c r="B224" s="23" t="s">
        <v>857</v>
      </c>
      <c r="C224" s="24" t="s">
        <v>858</v>
      </c>
      <c r="D224" s="25" t="s">
        <v>859</v>
      </c>
      <c r="E224" s="24" t="s">
        <v>573</v>
      </c>
      <c r="F224" s="24" t="s">
        <v>574</v>
      </c>
      <c r="G224" s="44">
        <v>25.2</v>
      </c>
      <c r="H224" s="43"/>
    </row>
    <row r="225" s="1" customFormat="1" ht="24" spans="1:8">
      <c r="A225" s="23" t="s">
        <v>910</v>
      </c>
      <c r="B225" s="23" t="s">
        <v>911</v>
      </c>
      <c r="C225" s="24" t="s">
        <v>878</v>
      </c>
      <c r="D225" s="25" t="s">
        <v>504</v>
      </c>
      <c r="E225" s="24" t="s">
        <v>505</v>
      </c>
      <c r="F225" s="24" t="s">
        <v>506</v>
      </c>
      <c r="G225" s="44">
        <v>30</v>
      </c>
      <c r="H225" s="43"/>
    </row>
    <row r="226" s="1" customFormat="1" ht="24" spans="1:8">
      <c r="A226" s="23" t="s">
        <v>910</v>
      </c>
      <c r="B226" s="23" t="s">
        <v>866</v>
      </c>
      <c r="C226" s="24" t="s">
        <v>867</v>
      </c>
      <c r="D226" s="25" t="s">
        <v>868</v>
      </c>
      <c r="E226" s="24" t="s">
        <v>573</v>
      </c>
      <c r="F226" s="24" t="s">
        <v>574</v>
      </c>
      <c r="G226" s="44">
        <v>0.25</v>
      </c>
      <c r="H226" s="43"/>
    </row>
    <row r="227" s="1" customFormat="1" ht="24" spans="1:8">
      <c r="A227" s="23" t="s">
        <v>912</v>
      </c>
      <c r="B227" s="23" t="s">
        <v>857</v>
      </c>
      <c r="C227" s="24" t="s">
        <v>858</v>
      </c>
      <c r="D227" s="25" t="s">
        <v>859</v>
      </c>
      <c r="E227" s="24" t="s">
        <v>573</v>
      </c>
      <c r="F227" s="24" t="s">
        <v>574</v>
      </c>
      <c r="G227" s="44">
        <v>12.8</v>
      </c>
      <c r="H227" s="43"/>
    </row>
    <row r="228" s="1" customFormat="1" ht="24" spans="1:8">
      <c r="A228" s="23" t="s">
        <v>912</v>
      </c>
      <c r="B228" s="23" t="s">
        <v>911</v>
      </c>
      <c r="C228" s="24" t="s">
        <v>878</v>
      </c>
      <c r="D228" s="25" t="s">
        <v>504</v>
      </c>
      <c r="E228" s="24" t="s">
        <v>505</v>
      </c>
      <c r="F228" s="24" t="s">
        <v>506</v>
      </c>
      <c r="G228" s="44">
        <v>20</v>
      </c>
      <c r="H228" s="43"/>
    </row>
    <row r="229" s="1" customFormat="1" ht="24" spans="1:8">
      <c r="A229" s="23" t="s">
        <v>912</v>
      </c>
      <c r="B229" s="23" t="s">
        <v>866</v>
      </c>
      <c r="C229" s="24" t="s">
        <v>867</v>
      </c>
      <c r="D229" s="25" t="s">
        <v>868</v>
      </c>
      <c r="E229" s="24" t="s">
        <v>573</v>
      </c>
      <c r="F229" s="24" t="s">
        <v>574</v>
      </c>
      <c r="G229" s="44">
        <v>0.25</v>
      </c>
      <c r="H229" s="43"/>
    </row>
    <row r="230" s="1" customFormat="1" ht="24" spans="1:8">
      <c r="A230" s="23" t="s">
        <v>913</v>
      </c>
      <c r="B230" s="23" t="s">
        <v>857</v>
      </c>
      <c r="C230" s="24" t="s">
        <v>858</v>
      </c>
      <c r="D230" s="25" t="s">
        <v>859</v>
      </c>
      <c r="E230" s="24" t="s">
        <v>573</v>
      </c>
      <c r="F230" s="24" t="s">
        <v>574</v>
      </c>
      <c r="G230" s="44">
        <v>16.8</v>
      </c>
      <c r="H230" s="43"/>
    </row>
    <row r="231" s="1" customFormat="1" ht="24" spans="1:8">
      <c r="A231" s="23" t="s">
        <v>913</v>
      </c>
      <c r="B231" s="23" t="s">
        <v>911</v>
      </c>
      <c r="C231" s="24" t="s">
        <v>878</v>
      </c>
      <c r="D231" s="25" t="s">
        <v>504</v>
      </c>
      <c r="E231" s="24" t="s">
        <v>505</v>
      </c>
      <c r="F231" s="24" t="s">
        <v>506</v>
      </c>
      <c r="G231" s="44">
        <v>30</v>
      </c>
      <c r="H231" s="43"/>
    </row>
    <row r="232" s="1" customFormat="1" ht="24" spans="1:8">
      <c r="A232" s="23" t="s">
        <v>913</v>
      </c>
      <c r="B232" s="23" t="s">
        <v>866</v>
      </c>
      <c r="C232" s="24" t="s">
        <v>867</v>
      </c>
      <c r="D232" s="25" t="s">
        <v>868</v>
      </c>
      <c r="E232" s="24" t="s">
        <v>573</v>
      </c>
      <c r="F232" s="24" t="s">
        <v>574</v>
      </c>
      <c r="G232" s="44">
        <v>0.25</v>
      </c>
      <c r="H232" s="43"/>
    </row>
    <row r="233" s="1" customFormat="1" ht="24" spans="1:8">
      <c r="A233" s="23" t="s">
        <v>914</v>
      </c>
      <c r="B233" s="23" t="s">
        <v>857</v>
      </c>
      <c r="C233" s="24" t="s">
        <v>858</v>
      </c>
      <c r="D233" s="25" t="s">
        <v>859</v>
      </c>
      <c r="E233" s="24" t="s">
        <v>573</v>
      </c>
      <c r="F233" s="24" t="s">
        <v>574</v>
      </c>
      <c r="G233" s="44">
        <v>32.8</v>
      </c>
      <c r="H233" s="43"/>
    </row>
    <row r="234" s="1" customFormat="1" ht="24" spans="1:8">
      <c r="A234" s="23" t="s">
        <v>914</v>
      </c>
      <c r="B234" s="23" t="s">
        <v>911</v>
      </c>
      <c r="C234" s="24" t="s">
        <v>878</v>
      </c>
      <c r="D234" s="25" t="s">
        <v>504</v>
      </c>
      <c r="E234" s="24" t="s">
        <v>505</v>
      </c>
      <c r="F234" s="24" t="s">
        <v>506</v>
      </c>
      <c r="G234" s="44">
        <v>30</v>
      </c>
      <c r="H234" s="43"/>
    </row>
    <row r="235" s="1" customFormat="1" ht="24" spans="1:8">
      <c r="A235" s="23" t="s">
        <v>914</v>
      </c>
      <c r="B235" s="23" t="s">
        <v>866</v>
      </c>
      <c r="C235" s="24" t="s">
        <v>867</v>
      </c>
      <c r="D235" s="25" t="s">
        <v>868</v>
      </c>
      <c r="E235" s="24" t="s">
        <v>573</v>
      </c>
      <c r="F235" s="24" t="s">
        <v>574</v>
      </c>
      <c r="G235" s="44">
        <v>0.25</v>
      </c>
      <c r="H235" s="43"/>
    </row>
    <row r="236" s="1" customFormat="1" ht="24" spans="1:8">
      <c r="A236" s="23" t="s">
        <v>915</v>
      </c>
      <c r="B236" s="23" t="s">
        <v>857</v>
      </c>
      <c r="C236" s="24" t="s">
        <v>858</v>
      </c>
      <c r="D236" s="25" t="s">
        <v>859</v>
      </c>
      <c r="E236" s="24" t="s">
        <v>573</v>
      </c>
      <c r="F236" s="24" t="s">
        <v>574</v>
      </c>
      <c r="G236" s="44">
        <v>15.2</v>
      </c>
      <c r="H236" s="43"/>
    </row>
    <row r="237" s="1" customFormat="1" ht="24" spans="1:8">
      <c r="A237" s="23" t="s">
        <v>915</v>
      </c>
      <c r="B237" s="23" t="s">
        <v>911</v>
      </c>
      <c r="C237" s="24" t="s">
        <v>878</v>
      </c>
      <c r="D237" s="25" t="s">
        <v>504</v>
      </c>
      <c r="E237" s="24" t="s">
        <v>505</v>
      </c>
      <c r="F237" s="24" t="s">
        <v>506</v>
      </c>
      <c r="G237" s="44">
        <v>20</v>
      </c>
      <c r="H237" s="43"/>
    </row>
    <row r="238" s="1" customFormat="1" ht="24" spans="1:8">
      <c r="A238" s="23" t="s">
        <v>915</v>
      </c>
      <c r="B238" s="23" t="s">
        <v>866</v>
      </c>
      <c r="C238" s="24" t="s">
        <v>867</v>
      </c>
      <c r="D238" s="25" t="s">
        <v>868</v>
      </c>
      <c r="E238" s="24" t="s">
        <v>573</v>
      </c>
      <c r="F238" s="24" t="s">
        <v>574</v>
      </c>
      <c r="G238" s="44">
        <v>0.25</v>
      </c>
      <c r="H238" s="43"/>
    </row>
    <row r="239" s="1" customFormat="1" ht="24" spans="1:8">
      <c r="A239" s="23" t="s">
        <v>916</v>
      </c>
      <c r="B239" s="23" t="s">
        <v>857</v>
      </c>
      <c r="C239" s="24" t="s">
        <v>858</v>
      </c>
      <c r="D239" s="25" t="s">
        <v>859</v>
      </c>
      <c r="E239" s="24" t="s">
        <v>573</v>
      </c>
      <c r="F239" s="24" t="s">
        <v>574</v>
      </c>
      <c r="G239" s="44">
        <v>22.75</v>
      </c>
      <c r="H239" s="43"/>
    </row>
    <row r="240" s="1" customFormat="1" ht="24" spans="1:8">
      <c r="A240" s="23" t="s">
        <v>916</v>
      </c>
      <c r="B240" s="23" t="s">
        <v>911</v>
      </c>
      <c r="C240" s="24" t="s">
        <v>878</v>
      </c>
      <c r="D240" s="25" t="s">
        <v>504</v>
      </c>
      <c r="E240" s="24" t="s">
        <v>505</v>
      </c>
      <c r="F240" s="24" t="s">
        <v>506</v>
      </c>
      <c r="G240" s="44">
        <v>20</v>
      </c>
      <c r="H240" s="43"/>
    </row>
    <row r="241" s="1" customFormat="1" ht="24" spans="1:8">
      <c r="A241" s="23" t="s">
        <v>916</v>
      </c>
      <c r="B241" s="23" t="s">
        <v>866</v>
      </c>
      <c r="C241" s="24" t="s">
        <v>867</v>
      </c>
      <c r="D241" s="25" t="s">
        <v>868</v>
      </c>
      <c r="E241" s="24" t="s">
        <v>573</v>
      </c>
      <c r="F241" s="24" t="s">
        <v>574</v>
      </c>
      <c r="G241" s="44">
        <v>0.25</v>
      </c>
      <c r="H241" s="43"/>
    </row>
    <row r="242" s="1" customFormat="1" ht="24" spans="1:8">
      <c r="A242" s="23" t="s">
        <v>917</v>
      </c>
      <c r="B242" s="23" t="s">
        <v>857</v>
      </c>
      <c r="C242" s="24" t="s">
        <v>858</v>
      </c>
      <c r="D242" s="25" t="s">
        <v>859</v>
      </c>
      <c r="E242" s="24" t="s">
        <v>573</v>
      </c>
      <c r="F242" s="24" t="s">
        <v>574</v>
      </c>
      <c r="G242" s="44">
        <v>15.05</v>
      </c>
      <c r="H242" s="43"/>
    </row>
    <row r="243" s="1" customFormat="1" ht="24" spans="1:8">
      <c r="A243" s="23" t="s">
        <v>917</v>
      </c>
      <c r="B243" s="23" t="s">
        <v>911</v>
      </c>
      <c r="C243" s="24" t="s">
        <v>878</v>
      </c>
      <c r="D243" s="25" t="s">
        <v>504</v>
      </c>
      <c r="E243" s="24" t="s">
        <v>505</v>
      </c>
      <c r="F243" s="24" t="s">
        <v>506</v>
      </c>
      <c r="G243" s="44">
        <v>20</v>
      </c>
      <c r="H243" s="43"/>
    </row>
    <row r="244" s="1" customFormat="1" ht="24" spans="1:8">
      <c r="A244" s="23" t="s">
        <v>917</v>
      </c>
      <c r="B244" s="23" t="s">
        <v>866</v>
      </c>
      <c r="C244" s="24" t="s">
        <v>867</v>
      </c>
      <c r="D244" s="25" t="s">
        <v>868</v>
      </c>
      <c r="E244" s="24" t="s">
        <v>573</v>
      </c>
      <c r="F244" s="24" t="s">
        <v>574</v>
      </c>
      <c r="G244" s="44">
        <v>0.25</v>
      </c>
      <c r="H244" s="43"/>
    </row>
    <row r="245" s="1" customFormat="1" ht="24" spans="1:8">
      <c r="A245" s="23" t="s">
        <v>918</v>
      </c>
      <c r="B245" s="23" t="s">
        <v>857</v>
      </c>
      <c r="C245" s="24" t="s">
        <v>858</v>
      </c>
      <c r="D245" s="25" t="s">
        <v>859</v>
      </c>
      <c r="E245" s="24" t="s">
        <v>573</v>
      </c>
      <c r="F245" s="24" t="s">
        <v>574</v>
      </c>
      <c r="G245" s="44">
        <v>14.8</v>
      </c>
      <c r="H245" s="43"/>
    </row>
    <row r="246" s="1" customFormat="1" ht="24" spans="1:8">
      <c r="A246" s="23" t="s">
        <v>918</v>
      </c>
      <c r="B246" s="23" t="s">
        <v>911</v>
      </c>
      <c r="C246" s="24" t="s">
        <v>878</v>
      </c>
      <c r="D246" s="25" t="s">
        <v>504</v>
      </c>
      <c r="E246" s="24" t="s">
        <v>505</v>
      </c>
      <c r="F246" s="24" t="s">
        <v>506</v>
      </c>
      <c r="G246" s="44">
        <v>20</v>
      </c>
      <c r="H246" s="43"/>
    </row>
    <row r="247" s="1" customFormat="1" ht="24" spans="1:8">
      <c r="A247" s="23" t="s">
        <v>918</v>
      </c>
      <c r="B247" s="23" t="s">
        <v>866</v>
      </c>
      <c r="C247" s="24" t="s">
        <v>867</v>
      </c>
      <c r="D247" s="25" t="s">
        <v>868</v>
      </c>
      <c r="E247" s="24" t="s">
        <v>573</v>
      </c>
      <c r="F247" s="24" t="s">
        <v>574</v>
      </c>
      <c r="G247" s="44">
        <v>0.25</v>
      </c>
      <c r="H247" s="43"/>
    </row>
    <row r="248" s="1" customFormat="1" ht="24" spans="1:8">
      <c r="A248" s="23" t="s">
        <v>919</v>
      </c>
      <c r="B248" s="23" t="s">
        <v>857</v>
      </c>
      <c r="C248" s="24" t="s">
        <v>858</v>
      </c>
      <c r="D248" s="25" t="s">
        <v>859</v>
      </c>
      <c r="E248" s="24" t="s">
        <v>573</v>
      </c>
      <c r="F248" s="24" t="s">
        <v>574</v>
      </c>
      <c r="G248" s="44">
        <v>15.4</v>
      </c>
      <c r="H248" s="43"/>
    </row>
    <row r="249" s="1" customFormat="1" ht="24" spans="1:8">
      <c r="A249" s="23" t="s">
        <v>919</v>
      </c>
      <c r="B249" s="23" t="s">
        <v>911</v>
      </c>
      <c r="C249" s="24" t="s">
        <v>878</v>
      </c>
      <c r="D249" s="25" t="s">
        <v>504</v>
      </c>
      <c r="E249" s="24" t="s">
        <v>505</v>
      </c>
      <c r="F249" s="24" t="s">
        <v>506</v>
      </c>
      <c r="G249" s="44">
        <v>20</v>
      </c>
      <c r="H249" s="43"/>
    </row>
    <row r="250" s="1" customFormat="1" ht="24" spans="1:8">
      <c r="A250" s="23" t="s">
        <v>919</v>
      </c>
      <c r="B250" s="23" t="s">
        <v>866</v>
      </c>
      <c r="C250" s="24" t="s">
        <v>867</v>
      </c>
      <c r="D250" s="25" t="s">
        <v>868</v>
      </c>
      <c r="E250" s="24" t="s">
        <v>573</v>
      </c>
      <c r="F250" s="24" t="s">
        <v>574</v>
      </c>
      <c r="G250" s="44">
        <v>0.25</v>
      </c>
      <c r="H250" s="43"/>
    </row>
    <row r="251" s="1" customFormat="1" ht="24" spans="1:8">
      <c r="A251" s="23" t="s">
        <v>920</v>
      </c>
      <c r="B251" s="23" t="s">
        <v>857</v>
      </c>
      <c r="C251" s="24" t="s">
        <v>858</v>
      </c>
      <c r="D251" s="25" t="s">
        <v>859</v>
      </c>
      <c r="E251" s="24" t="s">
        <v>573</v>
      </c>
      <c r="F251" s="24" t="s">
        <v>574</v>
      </c>
      <c r="G251" s="44">
        <v>4.8</v>
      </c>
      <c r="H251" s="43"/>
    </row>
    <row r="252" s="1" customFormat="1" ht="24" spans="1:8">
      <c r="A252" s="23" t="s">
        <v>920</v>
      </c>
      <c r="B252" s="23" t="s">
        <v>911</v>
      </c>
      <c r="C252" s="24" t="s">
        <v>878</v>
      </c>
      <c r="D252" s="25" t="s">
        <v>504</v>
      </c>
      <c r="E252" s="24" t="s">
        <v>505</v>
      </c>
      <c r="F252" s="24" t="s">
        <v>506</v>
      </c>
      <c r="G252" s="44">
        <v>20</v>
      </c>
      <c r="H252" s="43"/>
    </row>
    <row r="253" s="1" customFormat="1" ht="24" spans="1:8">
      <c r="A253" s="23" t="s">
        <v>920</v>
      </c>
      <c r="B253" s="23" t="s">
        <v>866</v>
      </c>
      <c r="C253" s="24" t="s">
        <v>867</v>
      </c>
      <c r="D253" s="25" t="s">
        <v>868</v>
      </c>
      <c r="E253" s="24" t="s">
        <v>573</v>
      </c>
      <c r="F253" s="24" t="s">
        <v>574</v>
      </c>
      <c r="G253" s="44">
        <v>0.25</v>
      </c>
      <c r="H253" s="43"/>
    </row>
    <row r="254" s="1" customFormat="1" ht="24" spans="1:8">
      <c r="A254" s="23" t="s">
        <v>921</v>
      </c>
      <c r="B254" s="23" t="s">
        <v>857</v>
      </c>
      <c r="C254" s="24" t="s">
        <v>858</v>
      </c>
      <c r="D254" s="25" t="s">
        <v>859</v>
      </c>
      <c r="E254" s="24" t="s">
        <v>573</v>
      </c>
      <c r="F254" s="24" t="s">
        <v>574</v>
      </c>
      <c r="G254" s="44">
        <v>27</v>
      </c>
      <c r="H254" s="43"/>
    </row>
    <row r="255" s="1" customFormat="1" ht="24" spans="1:8">
      <c r="A255" s="23" t="s">
        <v>921</v>
      </c>
      <c r="B255" s="23" t="s">
        <v>911</v>
      </c>
      <c r="C255" s="24" t="s">
        <v>878</v>
      </c>
      <c r="D255" s="25" t="s">
        <v>504</v>
      </c>
      <c r="E255" s="24" t="s">
        <v>505</v>
      </c>
      <c r="F255" s="24" t="s">
        <v>506</v>
      </c>
      <c r="G255" s="44">
        <v>20</v>
      </c>
      <c r="H255" s="43"/>
    </row>
    <row r="256" s="1" customFormat="1" ht="24" spans="1:8">
      <c r="A256" s="23" t="s">
        <v>921</v>
      </c>
      <c r="B256" s="23" t="s">
        <v>866</v>
      </c>
      <c r="C256" s="24" t="s">
        <v>867</v>
      </c>
      <c r="D256" s="25" t="s">
        <v>868</v>
      </c>
      <c r="E256" s="24" t="s">
        <v>573</v>
      </c>
      <c r="F256" s="24" t="s">
        <v>574</v>
      </c>
      <c r="G256" s="44">
        <v>0.25</v>
      </c>
      <c r="H256" s="43"/>
    </row>
    <row r="257" s="1" customFormat="1" ht="24" spans="1:8">
      <c r="A257" s="23" t="s">
        <v>569</v>
      </c>
      <c r="B257" s="23" t="s">
        <v>846</v>
      </c>
      <c r="C257" s="24" t="s">
        <v>847</v>
      </c>
      <c r="D257" s="25" t="s">
        <v>848</v>
      </c>
      <c r="E257" s="24" t="s">
        <v>596</v>
      </c>
      <c r="F257" s="24" t="s">
        <v>597</v>
      </c>
      <c r="G257" s="44">
        <v>2</v>
      </c>
      <c r="H257" s="43"/>
    </row>
    <row r="258" s="1" customFormat="1" ht="36" spans="1:8">
      <c r="A258" s="23" t="s">
        <v>922</v>
      </c>
      <c r="B258" s="23" t="s">
        <v>923</v>
      </c>
      <c r="C258" s="24" t="s">
        <v>924</v>
      </c>
      <c r="D258" s="25" t="s">
        <v>925</v>
      </c>
      <c r="E258" s="24" t="s">
        <v>926</v>
      </c>
      <c r="F258" s="24" t="s">
        <v>927</v>
      </c>
      <c r="G258" s="44">
        <v>4.1</v>
      </c>
      <c r="H258" s="43"/>
    </row>
    <row r="259" s="1" customFormat="1" ht="24" spans="1:8">
      <c r="A259" s="23" t="s">
        <v>928</v>
      </c>
      <c r="B259" s="23" t="s">
        <v>929</v>
      </c>
      <c r="C259" s="24" t="s">
        <v>930</v>
      </c>
      <c r="D259" s="25" t="s">
        <v>931</v>
      </c>
      <c r="E259" s="24" t="s">
        <v>573</v>
      </c>
      <c r="F259" s="24" t="s">
        <v>574</v>
      </c>
      <c r="G259" s="44">
        <v>33.914831</v>
      </c>
      <c r="H259" s="43"/>
    </row>
    <row r="260" s="1" customFormat="1" ht="24" spans="1:8">
      <c r="A260" s="23" t="s">
        <v>531</v>
      </c>
      <c r="B260" s="23" t="s">
        <v>932</v>
      </c>
      <c r="C260" s="24" t="s">
        <v>933</v>
      </c>
      <c r="D260" s="25" t="s">
        <v>934</v>
      </c>
      <c r="E260" s="24" t="s">
        <v>596</v>
      </c>
      <c r="F260" s="24" t="s">
        <v>597</v>
      </c>
      <c r="G260" s="44">
        <v>0</v>
      </c>
      <c r="H260" s="43"/>
    </row>
    <row r="261" s="1" customFormat="1" ht="22.5" spans="1:8">
      <c r="A261" s="23" t="s">
        <v>935</v>
      </c>
      <c r="B261" s="23" t="s">
        <v>936</v>
      </c>
      <c r="C261" s="24" t="s">
        <v>500</v>
      </c>
      <c r="D261" s="25" t="s">
        <v>501</v>
      </c>
      <c r="E261" s="24" t="s">
        <v>497</v>
      </c>
      <c r="F261" s="24" t="s">
        <v>498</v>
      </c>
      <c r="G261" s="44">
        <v>19.08916</v>
      </c>
      <c r="H261" s="43"/>
    </row>
    <row r="262" s="1" customFormat="1" ht="22.5" spans="1:8">
      <c r="A262" s="23" t="s">
        <v>935</v>
      </c>
      <c r="B262" s="23" t="s">
        <v>937</v>
      </c>
      <c r="C262" s="24" t="s">
        <v>938</v>
      </c>
      <c r="D262" s="25" t="s">
        <v>496</v>
      </c>
      <c r="E262" s="24" t="s">
        <v>497</v>
      </c>
      <c r="F262" s="24" t="s">
        <v>498</v>
      </c>
      <c r="G262" s="44">
        <v>0.16</v>
      </c>
      <c r="H262" s="43"/>
    </row>
    <row r="263" s="1" customFormat="1" ht="24" spans="1:8">
      <c r="A263" s="23" t="s">
        <v>935</v>
      </c>
      <c r="B263" s="23" t="s">
        <v>939</v>
      </c>
      <c r="C263" s="24" t="s">
        <v>940</v>
      </c>
      <c r="D263" s="25" t="s">
        <v>941</v>
      </c>
      <c r="E263" s="24" t="s">
        <v>505</v>
      </c>
      <c r="F263" s="24" t="s">
        <v>506</v>
      </c>
      <c r="G263" s="44">
        <v>130</v>
      </c>
      <c r="H263" s="43"/>
    </row>
    <row r="264" s="1" customFormat="1" ht="24" spans="1:8">
      <c r="A264" s="23" t="s">
        <v>935</v>
      </c>
      <c r="B264" s="23" t="s">
        <v>942</v>
      </c>
      <c r="C264" s="24" t="s">
        <v>943</v>
      </c>
      <c r="D264" s="25" t="s">
        <v>944</v>
      </c>
      <c r="E264" s="24" t="s">
        <v>505</v>
      </c>
      <c r="F264" s="24" t="s">
        <v>506</v>
      </c>
      <c r="G264" s="44">
        <v>20</v>
      </c>
      <c r="H264" s="43"/>
    </row>
    <row r="265" s="1" customFormat="1" ht="22.5" spans="1:8">
      <c r="A265" s="23" t="s">
        <v>935</v>
      </c>
      <c r="B265" s="23" t="s">
        <v>945</v>
      </c>
      <c r="C265" s="24" t="s">
        <v>938</v>
      </c>
      <c r="D265" s="25" t="s">
        <v>496</v>
      </c>
      <c r="E265" s="24" t="s">
        <v>497</v>
      </c>
      <c r="F265" s="24" t="s">
        <v>498</v>
      </c>
      <c r="G265" s="44">
        <v>0.03</v>
      </c>
      <c r="H265" s="43"/>
    </row>
    <row r="266" s="1" customFormat="1" spans="1:8">
      <c r="A266" s="23" t="s">
        <v>946</v>
      </c>
      <c r="B266" s="23" t="s">
        <v>947</v>
      </c>
      <c r="C266" s="24" t="s">
        <v>948</v>
      </c>
      <c r="D266" s="25" t="s">
        <v>842</v>
      </c>
      <c r="E266" s="24" t="s">
        <v>497</v>
      </c>
      <c r="F266" s="24" t="s">
        <v>498</v>
      </c>
      <c r="G266" s="44">
        <v>0.03</v>
      </c>
      <c r="H266" s="43"/>
    </row>
    <row r="267" s="1" customFormat="1" spans="1:8">
      <c r="A267" s="23" t="s">
        <v>946</v>
      </c>
      <c r="B267" s="23" t="s">
        <v>949</v>
      </c>
      <c r="C267" s="24" t="s">
        <v>948</v>
      </c>
      <c r="D267" s="25" t="s">
        <v>842</v>
      </c>
      <c r="E267" s="24" t="s">
        <v>497</v>
      </c>
      <c r="F267" s="24" t="s">
        <v>498</v>
      </c>
      <c r="G267" s="44">
        <v>7.1904</v>
      </c>
      <c r="H267" s="43"/>
    </row>
    <row r="268" s="1" customFormat="1" spans="1:8">
      <c r="A268" s="23" t="s">
        <v>950</v>
      </c>
      <c r="B268" s="23" t="s">
        <v>951</v>
      </c>
      <c r="C268" s="24" t="s">
        <v>938</v>
      </c>
      <c r="D268" s="25" t="s">
        <v>496</v>
      </c>
      <c r="E268" s="24" t="s">
        <v>573</v>
      </c>
      <c r="F268" s="24" t="s">
        <v>574</v>
      </c>
      <c r="G268" s="44">
        <v>0.03</v>
      </c>
      <c r="H268" s="43"/>
    </row>
    <row r="269" s="1" customFormat="1" ht="22.5" spans="1:8">
      <c r="A269" s="23" t="s">
        <v>950</v>
      </c>
      <c r="B269" s="23" t="s">
        <v>952</v>
      </c>
      <c r="C269" s="24" t="s">
        <v>948</v>
      </c>
      <c r="D269" s="25" t="s">
        <v>842</v>
      </c>
      <c r="E269" s="24" t="s">
        <v>559</v>
      </c>
      <c r="F269" s="24" t="s">
        <v>560</v>
      </c>
      <c r="G269" s="44">
        <v>3.2</v>
      </c>
      <c r="H269" s="43"/>
    </row>
    <row r="270" s="1" customFormat="1" spans="1:8">
      <c r="A270" s="23" t="s">
        <v>953</v>
      </c>
      <c r="B270" s="23" t="s">
        <v>954</v>
      </c>
      <c r="C270" s="24" t="s">
        <v>948</v>
      </c>
      <c r="D270" s="25" t="s">
        <v>842</v>
      </c>
      <c r="E270" s="24" t="s">
        <v>497</v>
      </c>
      <c r="F270" s="24" t="s">
        <v>498</v>
      </c>
      <c r="G270" s="44">
        <v>0.03</v>
      </c>
      <c r="H270" s="43"/>
    </row>
    <row r="271" s="1" customFormat="1" spans="1:8">
      <c r="A271" s="23" t="s">
        <v>955</v>
      </c>
      <c r="B271" s="23" t="s">
        <v>956</v>
      </c>
      <c r="C271" s="24" t="s">
        <v>948</v>
      </c>
      <c r="D271" s="25" t="s">
        <v>842</v>
      </c>
      <c r="E271" s="24" t="s">
        <v>497</v>
      </c>
      <c r="F271" s="24" t="s">
        <v>498</v>
      </c>
      <c r="G271" s="44">
        <v>0.03</v>
      </c>
      <c r="H271" s="43"/>
    </row>
    <row r="272" s="1" customFormat="1" ht="22.5" spans="1:8">
      <c r="A272" s="23" t="s">
        <v>957</v>
      </c>
      <c r="B272" s="23" t="s">
        <v>958</v>
      </c>
      <c r="C272" s="24" t="s">
        <v>948</v>
      </c>
      <c r="D272" s="25" t="s">
        <v>842</v>
      </c>
      <c r="E272" s="24" t="s">
        <v>573</v>
      </c>
      <c r="F272" s="24" t="s">
        <v>574</v>
      </c>
      <c r="G272" s="44">
        <v>0.63</v>
      </c>
      <c r="H272" s="43"/>
    </row>
    <row r="273" s="1" customFormat="1" ht="22.5" spans="1:8">
      <c r="A273" s="23" t="s">
        <v>959</v>
      </c>
      <c r="B273" s="23" t="s">
        <v>960</v>
      </c>
      <c r="C273" s="24" t="s">
        <v>500</v>
      </c>
      <c r="D273" s="25" t="s">
        <v>501</v>
      </c>
      <c r="E273" s="24" t="s">
        <v>497</v>
      </c>
      <c r="F273" s="24" t="s">
        <v>498</v>
      </c>
      <c r="G273" s="44">
        <v>20.9658</v>
      </c>
      <c r="H273" s="43"/>
    </row>
    <row r="274" s="1" customFormat="1" ht="22.5" spans="1:8">
      <c r="A274" s="23" t="s">
        <v>961</v>
      </c>
      <c r="B274" s="23" t="s">
        <v>962</v>
      </c>
      <c r="C274" s="24" t="s">
        <v>948</v>
      </c>
      <c r="D274" s="25" t="s">
        <v>842</v>
      </c>
      <c r="E274" s="24" t="s">
        <v>497</v>
      </c>
      <c r="F274" s="24" t="s">
        <v>498</v>
      </c>
      <c r="G274" s="44">
        <v>7.3022</v>
      </c>
      <c r="H274" s="43"/>
    </row>
    <row r="275" s="1" customFormat="1" ht="24" spans="1:8">
      <c r="A275" s="23" t="s">
        <v>963</v>
      </c>
      <c r="B275" s="23" t="s">
        <v>964</v>
      </c>
      <c r="C275" s="24" t="s">
        <v>965</v>
      </c>
      <c r="D275" s="25" t="s">
        <v>504</v>
      </c>
      <c r="E275" s="24" t="s">
        <v>552</v>
      </c>
      <c r="F275" s="24" t="s">
        <v>553</v>
      </c>
      <c r="G275" s="44">
        <v>32.45</v>
      </c>
      <c r="H275" s="43"/>
    </row>
    <row r="276" s="1" customFormat="1" ht="22.5" spans="1:8">
      <c r="A276" s="23" t="s">
        <v>963</v>
      </c>
      <c r="B276" s="23" t="s">
        <v>966</v>
      </c>
      <c r="C276" s="24" t="s">
        <v>500</v>
      </c>
      <c r="D276" s="25" t="s">
        <v>501</v>
      </c>
      <c r="E276" s="24" t="s">
        <v>497</v>
      </c>
      <c r="F276" s="24" t="s">
        <v>498</v>
      </c>
      <c r="G276" s="44">
        <v>5.12196</v>
      </c>
      <c r="H276" s="43"/>
    </row>
    <row r="277" s="1" customFormat="1" spans="1:8">
      <c r="A277" s="23" t="s">
        <v>963</v>
      </c>
      <c r="B277" s="23" t="s">
        <v>967</v>
      </c>
      <c r="C277" s="24" t="s">
        <v>500</v>
      </c>
      <c r="D277" s="25" t="s">
        <v>501</v>
      </c>
      <c r="E277" s="24" t="s">
        <v>497</v>
      </c>
      <c r="F277" s="24" t="s">
        <v>498</v>
      </c>
      <c r="G277" s="44">
        <v>18.68312</v>
      </c>
      <c r="H277" s="43"/>
    </row>
    <row r="278" s="1" customFormat="1" spans="1:8">
      <c r="A278" s="23" t="s">
        <v>963</v>
      </c>
      <c r="B278" s="23" t="s">
        <v>968</v>
      </c>
      <c r="C278" s="24" t="s">
        <v>969</v>
      </c>
      <c r="D278" s="25" t="s">
        <v>496</v>
      </c>
      <c r="E278" s="24" t="s">
        <v>497</v>
      </c>
      <c r="F278" s="24" t="s">
        <v>498</v>
      </c>
      <c r="G278" s="44">
        <v>0.32</v>
      </c>
      <c r="H278" s="43"/>
    </row>
    <row r="279" s="1" customFormat="1" ht="33.75" spans="1:8">
      <c r="A279" s="23" t="s">
        <v>963</v>
      </c>
      <c r="B279" s="23" t="s">
        <v>970</v>
      </c>
      <c r="C279" s="24" t="s">
        <v>965</v>
      </c>
      <c r="D279" s="25" t="s">
        <v>504</v>
      </c>
      <c r="E279" s="24" t="s">
        <v>573</v>
      </c>
      <c r="F279" s="24" t="s">
        <v>574</v>
      </c>
      <c r="G279" s="44">
        <v>1.14</v>
      </c>
      <c r="H279" s="43"/>
    </row>
    <row r="280" s="1" customFormat="1" spans="1:8">
      <c r="A280" s="23" t="s">
        <v>963</v>
      </c>
      <c r="B280" s="23" t="s">
        <v>971</v>
      </c>
      <c r="C280" s="24" t="s">
        <v>972</v>
      </c>
      <c r="D280" s="25" t="s">
        <v>973</v>
      </c>
      <c r="E280" s="24" t="s">
        <v>573</v>
      </c>
      <c r="F280" s="24" t="s">
        <v>574</v>
      </c>
      <c r="G280" s="44">
        <v>355.84</v>
      </c>
      <c r="H280" s="43"/>
    </row>
    <row r="281" s="1" customFormat="1" ht="24" spans="1:8">
      <c r="A281" s="23" t="s">
        <v>974</v>
      </c>
      <c r="B281" s="23" t="s">
        <v>975</v>
      </c>
      <c r="C281" s="24" t="s">
        <v>580</v>
      </c>
      <c r="D281" s="25" t="s">
        <v>504</v>
      </c>
      <c r="E281" s="24" t="s">
        <v>573</v>
      </c>
      <c r="F281" s="24" t="s">
        <v>574</v>
      </c>
      <c r="G281" s="44">
        <v>67.32</v>
      </c>
      <c r="H281" s="43"/>
    </row>
    <row r="282" s="1" customFormat="1" ht="22.5" spans="1:8">
      <c r="A282" s="23" t="s">
        <v>976</v>
      </c>
      <c r="B282" s="23" t="s">
        <v>977</v>
      </c>
      <c r="C282" s="24" t="s">
        <v>978</v>
      </c>
      <c r="D282" s="25" t="s">
        <v>496</v>
      </c>
      <c r="E282" s="24" t="s">
        <v>497</v>
      </c>
      <c r="F282" s="24" t="s">
        <v>498</v>
      </c>
      <c r="G282" s="44">
        <v>0.64</v>
      </c>
      <c r="H282" s="43"/>
    </row>
    <row r="283" s="1" customFormat="1" ht="24" spans="1:8">
      <c r="A283" s="23" t="s">
        <v>976</v>
      </c>
      <c r="B283" s="23" t="s">
        <v>979</v>
      </c>
      <c r="C283" s="24" t="s">
        <v>980</v>
      </c>
      <c r="D283" s="25" t="s">
        <v>504</v>
      </c>
      <c r="E283" s="24" t="s">
        <v>505</v>
      </c>
      <c r="F283" s="24" t="s">
        <v>506</v>
      </c>
      <c r="G283" s="44">
        <v>42</v>
      </c>
      <c r="H283" s="43"/>
    </row>
    <row r="284" s="1" customFormat="1" ht="24" spans="1:8">
      <c r="A284" s="23" t="s">
        <v>976</v>
      </c>
      <c r="B284" s="23" t="s">
        <v>981</v>
      </c>
      <c r="C284" s="24" t="s">
        <v>980</v>
      </c>
      <c r="D284" s="25" t="s">
        <v>504</v>
      </c>
      <c r="E284" s="24" t="s">
        <v>982</v>
      </c>
      <c r="F284" s="24" t="s">
        <v>983</v>
      </c>
      <c r="G284" s="44">
        <v>5</v>
      </c>
      <c r="H284" s="43"/>
    </row>
    <row r="285" s="1" customFormat="1" spans="1:8">
      <c r="A285" s="23" t="s">
        <v>976</v>
      </c>
      <c r="B285" s="23" t="s">
        <v>984</v>
      </c>
      <c r="C285" s="24" t="s">
        <v>985</v>
      </c>
      <c r="D285" s="25" t="s">
        <v>986</v>
      </c>
      <c r="E285" s="24" t="s">
        <v>596</v>
      </c>
      <c r="F285" s="24" t="s">
        <v>597</v>
      </c>
      <c r="G285" s="44">
        <v>31.21</v>
      </c>
      <c r="H285" s="43"/>
    </row>
    <row r="286" s="1" customFormat="1" spans="1:8">
      <c r="A286" s="23" t="s">
        <v>987</v>
      </c>
      <c r="B286" s="23" t="s">
        <v>988</v>
      </c>
      <c r="C286" s="24" t="s">
        <v>989</v>
      </c>
      <c r="D286" s="25" t="s">
        <v>496</v>
      </c>
      <c r="E286" s="24" t="s">
        <v>497</v>
      </c>
      <c r="F286" s="24" t="s">
        <v>498</v>
      </c>
      <c r="G286" s="44">
        <v>0.29</v>
      </c>
      <c r="H286" s="43"/>
    </row>
    <row r="287" s="1" customFormat="1" spans="1:8">
      <c r="A287" s="23" t="s">
        <v>910</v>
      </c>
      <c r="B287" s="23" t="s">
        <v>990</v>
      </c>
      <c r="C287" s="24" t="s">
        <v>991</v>
      </c>
      <c r="D287" s="25" t="s">
        <v>992</v>
      </c>
      <c r="E287" s="24" t="s">
        <v>573</v>
      </c>
      <c r="F287" s="24" t="s">
        <v>574</v>
      </c>
      <c r="G287" s="44">
        <v>5.78</v>
      </c>
      <c r="H287" s="43"/>
    </row>
    <row r="288" s="1" customFormat="1" ht="24" spans="1:8">
      <c r="A288" s="23" t="s">
        <v>910</v>
      </c>
      <c r="B288" s="23" t="s">
        <v>993</v>
      </c>
      <c r="C288" s="24" t="s">
        <v>943</v>
      </c>
      <c r="D288" s="25" t="s">
        <v>944</v>
      </c>
      <c r="E288" s="24" t="s">
        <v>505</v>
      </c>
      <c r="F288" s="24" t="s">
        <v>506</v>
      </c>
      <c r="G288" s="44">
        <v>35</v>
      </c>
      <c r="H288" s="43"/>
    </row>
    <row r="289" s="1" customFormat="1" spans="1:8">
      <c r="A289" s="23" t="s">
        <v>912</v>
      </c>
      <c r="B289" s="23" t="s">
        <v>990</v>
      </c>
      <c r="C289" s="24" t="s">
        <v>991</v>
      </c>
      <c r="D289" s="25" t="s">
        <v>992</v>
      </c>
      <c r="E289" s="24" t="s">
        <v>573</v>
      </c>
      <c r="F289" s="24" t="s">
        <v>574</v>
      </c>
      <c r="G289" s="44">
        <v>11.68</v>
      </c>
      <c r="H289" s="43"/>
    </row>
    <row r="290" s="1" customFormat="1" ht="24" spans="1:8">
      <c r="A290" s="23" t="s">
        <v>912</v>
      </c>
      <c r="B290" s="23" t="s">
        <v>942</v>
      </c>
      <c r="C290" s="24" t="s">
        <v>943</v>
      </c>
      <c r="D290" s="25" t="s">
        <v>944</v>
      </c>
      <c r="E290" s="24" t="s">
        <v>505</v>
      </c>
      <c r="F290" s="24" t="s">
        <v>506</v>
      </c>
      <c r="G290" s="44">
        <v>12</v>
      </c>
      <c r="H290" s="43"/>
    </row>
    <row r="291" s="1" customFormat="1" spans="1:8">
      <c r="A291" s="23" t="s">
        <v>913</v>
      </c>
      <c r="B291" s="23" t="s">
        <v>990</v>
      </c>
      <c r="C291" s="24" t="s">
        <v>991</v>
      </c>
      <c r="D291" s="25" t="s">
        <v>992</v>
      </c>
      <c r="E291" s="24" t="s">
        <v>573</v>
      </c>
      <c r="F291" s="24" t="s">
        <v>574</v>
      </c>
      <c r="G291" s="44">
        <v>18.38</v>
      </c>
      <c r="H291" s="43"/>
    </row>
    <row r="292" s="1" customFormat="1" spans="1:8">
      <c r="A292" s="23" t="s">
        <v>914</v>
      </c>
      <c r="B292" s="23" t="s">
        <v>990</v>
      </c>
      <c r="C292" s="24" t="s">
        <v>991</v>
      </c>
      <c r="D292" s="25" t="s">
        <v>992</v>
      </c>
      <c r="E292" s="24" t="s">
        <v>573</v>
      </c>
      <c r="F292" s="24" t="s">
        <v>574</v>
      </c>
      <c r="G292" s="44">
        <v>45.86</v>
      </c>
      <c r="H292" s="43"/>
    </row>
    <row r="293" s="1" customFormat="1" spans="1:8">
      <c r="A293" s="23" t="s">
        <v>915</v>
      </c>
      <c r="B293" s="23" t="s">
        <v>990</v>
      </c>
      <c r="C293" s="24" t="s">
        <v>991</v>
      </c>
      <c r="D293" s="25" t="s">
        <v>992</v>
      </c>
      <c r="E293" s="24" t="s">
        <v>573</v>
      </c>
      <c r="F293" s="24" t="s">
        <v>574</v>
      </c>
      <c r="G293" s="44">
        <v>9.68</v>
      </c>
      <c r="H293" s="43"/>
    </row>
    <row r="294" s="1" customFormat="1" ht="24" spans="1:8">
      <c r="A294" s="23" t="s">
        <v>915</v>
      </c>
      <c r="B294" s="23" t="s">
        <v>942</v>
      </c>
      <c r="C294" s="24" t="s">
        <v>943</v>
      </c>
      <c r="D294" s="25" t="s">
        <v>944</v>
      </c>
      <c r="E294" s="24" t="s">
        <v>505</v>
      </c>
      <c r="F294" s="24" t="s">
        <v>506</v>
      </c>
      <c r="G294" s="44">
        <v>7</v>
      </c>
      <c r="H294" s="43"/>
    </row>
    <row r="295" s="1" customFormat="1" spans="1:8">
      <c r="A295" s="23" t="s">
        <v>916</v>
      </c>
      <c r="B295" s="23" t="s">
        <v>990</v>
      </c>
      <c r="C295" s="24" t="s">
        <v>991</v>
      </c>
      <c r="D295" s="25" t="s">
        <v>992</v>
      </c>
      <c r="E295" s="24" t="s">
        <v>573</v>
      </c>
      <c r="F295" s="24" t="s">
        <v>574</v>
      </c>
      <c r="G295" s="44">
        <v>15.94</v>
      </c>
      <c r="H295" s="43"/>
    </row>
    <row r="296" s="1" customFormat="1" ht="24" spans="1:8">
      <c r="A296" s="23" t="s">
        <v>916</v>
      </c>
      <c r="B296" s="23" t="s">
        <v>993</v>
      </c>
      <c r="C296" s="24" t="s">
        <v>943</v>
      </c>
      <c r="D296" s="25" t="s">
        <v>944</v>
      </c>
      <c r="E296" s="24" t="s">
        <v>505</v>
      </c>
      <c r="F296" s="24" t="s">
        <v>506</v>
      </c>
      <c r="G296" s="44">
        <v>10</v>
      </c>
      <c r="H296" s="43"/>
    </row>
    <row r="297" s="1" customFormat="1" spans="1:8">
      <c r="A297" s="23" t="s">
        <v>917</v>
      </c>
      <c r="B297" s="23" t="s">
        <v>990</v>
      </c>
      <c r="C297" s="24" t="s">
        <v>991</v>
      </c>
      <c r="D297" s="25" t="s">
        <v>992</v>
      </c>
      <c r="E297" s="24" t="s">
        <v>573</v>
      </c>
      <c r="F297" s="24" t="s">
        <v>574</v>
      </c>
      <c r="G297" s="44">
        <v>4.66</v>
      </c>
      <c r="H297" s="43"/>
    </row>
    <row r="298" s="1" customFormat="1" spans="1:8">
      <c r="A298" s="23" t="s">
        <v>918</v>
      </c>
      <c r="B298" s="23" t="s">
        <v>990</v>
      </c>
      <c r="C298" s="24" t="s">
        <v>991</v>
      </c>
      <c r="D298" s="25" t="s">
        <v>992</v>
      </c>
      <c r="E298" s="24" t="s">
        <v>573</v>
      </c>
      <c r="F298" s="24" t="s">
        <v>574</v>
      </c>
      <c r="G298" s="44">
        <v>6.08</v>
      </c>
      <c r="H298" s="43"/>
    </row>
    <row r="299" s="1" customFormat="1" spans="1:8">
      <c r="A299" s="23" t="s">
        <v>919</v>
      </c>
      <c r="B299" s="23" t="s">
        <v>990</v>
      </c>
      <c r="C299" s="24" t="s">
        <v>991</v>
      </c>
      <c r="D299" s="25" t="s">
        <v>992</v>
      </c>
      <c r="E299" s="24" t="s">
        <v>573</v>
      </c>
      <c r="F299" s="24" t="s">
        <v>574</v>
      </c>
      <c r="G299" s="44">
        <v>20.18</v>
      </c>
      <c r="H299" s="43"/>
    </row>
    <row r="300" s="1" customFormat="1" spans="1:8">
      <c r="A300" s="23" t="s">
        <v>920</v>
      </c>
      <c r="B300" s="23" t="s">
        <v>990</v>
      </c>
      <c r="C300" s="24" t="s">
        <v>991</v>
      </c>
      <c r="D300" s="25" t="s">
        <v>992</v>
      </c>
      <c r="E300" s="24" t="s">
        <v>573</v>
      </c>
      <c r="F300" s="24" t="s">
        <v>574</v>
      </c>
      <c r="G300" s="44">
        <v>13.44</v>
      </c>
      <c r="H300" s="43"/>
    </row>
    <row r="301" s="1" customFormat="1" spans="1:8">
      <c r="A301" s="23" t="s">
        <v>921</v>
      </c>
      <c r="B301" s="23" t="s">
        <v>990</v>
      </c>
      <c r="C301" s="24" t="s">
        <v>991</v>
      </c>
      <c r="D301" s="25" t="s">
        <v>992</v>
      </c>
      <c r="E301" s="24" t="s">
        <v>573</v>
      </c>
      <c r="F301" s="24" t="s">
        <v>574</v>
      </c>
      <c r="G301" s="44">
        <v>19.76</v>
      </c>
      <c r="H301" s="43"/>
    </row>
    <row r="302" s="1" customFormat="1" spans="1:8">
      <c r="A302" s="23" t="s">
        <v>910</v>
      </c>
      <c r="B302" s="23" t="s">
        <v>994</v>
      </c>
      <c r="C302" s="24" t="s">
        <v>577</v>
      </c>
      <c r="D302" s="25" t="s">
        <v>496</v>
      </c>
      <c r="E302" s="24" t="s">
        <v>573</v>
      </c>
      <c r="F302" s="24" t="s">
        <v>574</v>
      </c>
      <c r="G302" s="44">
        <v>0.32</v>
      </c>
      <c r="H302" s="43"/>
    </row>
    <row r="303" s="1" customFormat="1" spans="1:8">
      <c r="A303" s="23" t="s">
        <v>910</v>
      </c>
      <c r="B303" s="23" t="s">
        <v>995</v>
      </c>
      <c r="C303" s="24" t="s">
        <v>577</v>
      </c>
      <c r="D303" s="25" t="s">
        <v>496</v>
      </c>
      <c r="E303" s="24" t="s">
        <v>497</v>
      </c>
      <c r="F303" s="24" t="s">
        <v>498</v>
      </c>
      <c r="G303" s="44">
        <v>0.16</v>
      </c>
      <c r="H303" s="43"/>
    </row>
    <row r="304" s="1" customFormat="1" spans="1:8">
      <c r="A304" s="23" t="s">
        <v>910</v>
      </c>
      <c r="B304" s="23" t="s">
        <v>996</v>
      </c>
      <c r="C304" s="24" t="s">
        <v>577</v>
      </c>
      <c r="D304" s="25" t="s">
        <v>496</v>
      </c>
      <c r="E304" s="24" t="s">
        <v>497</v>
      </c>
      <c r="F304" s="24" t="s">
        <v>498</v>
      </c>
      <c r="G304" s="44">
        <v>0.48</v>
      </c>
      <c r="H304" s="43"/>
    </row>
    <row r="305" s="1" customFormat="1" spans="1:8">
      <c r="A305" s="23" t="s">
        <v>910</v>
      </c>
      <c r="B305" s="23" t="s">
        <v>997</v>
      </c>
      <c r="C305" s="24" t="s">
        <v>500</v>
      </c>
      <c r="D305" s="25" t="s">
        <v>501</v>
      </c>
      <c r="E305" s="24" t="s">
        <v>497</v>
      </c>
      <c r="F305" s="24" t="s">
        <v>498</v>
      </c>
      <c r="G305" s="44">
        <v>16.3646</v>
      </c>
      <c r="H305" s="43"/>
    </row>
    <row r="306" s="1" customFormat="1" spans="1:8">
      <c r="A306" s="23" t="s">
        <v>910</v>
      </c>
      <c r="B306" s="23" t="s">
        <v>998</v>
      </c>
      <c r="C306" s="24" t="s">
        <v>500</v>
      </c>
      <c r="D306" s="25" t="s">
        <v>501</v>
      </c>
      <c r="E306" s="24" t="s">
        <v>497</v>
      </c>
      <c r="F306" s="24" t="s">
        <v>498</v>
      </c>
      <c r="G306" s="44">
        <v>20.4342</v>
      </c>
      <c r="H306" s="43"/>
    </row>
    <row r="307" s="1" customFormat="1" ht="22.5" spans="1:8">
      <c r="A307" s="23" t="s">
        <v>999</v>
      </c>
      <c r="B307" s="23" t="s">
        <v>1000</v>
      </c>
      <c r="C307" s="24" t="s">
        <v>841</v>
      </c>
      <c r="D307" s="25" t="s">
        <v>842</v>
      </c>
      <c r="E307" s="24" t="s">
        <v>573</v>
      </c>
      <c r="F307" s="24" t="s">
        <v>574</v>
      </c>
      <c r="G307" s="44">
        <v>0.24</v>
      </c>
      <c r="H307" s="43"/>
    </row>
    <row r="308" s="1" customFormat="1" ht="24" spans="1:8">
      <c r="A308" s="23" t="s">
        <v>1001</v>
      </c>
      <c r="B308" s="23" t="s">
        <v>1002</v>
      </c>
      <c r="C308" s="24" t="s">
        <v>853</v>
      </c>
      <c r="D308" s="25" t="s">
        <v>504</v>
      </c>
      <c r="E308" s="24" t="s">
        <v>497</v>
      </c>
      <c r="F308" s="24" t="s">
        <v>498</v>
      </c>
      <c r="G308" s="44">
        <v>0.32</v>
      </c>
      <c r="H308" s="43"/>
    </row>
    <row r="309" s="1" customFormat="1" ht="22.5" spans="1:8">
      <c r="A309" s="23" t="s">
        <v>1003</v>
      </c>
      <c r="B309" s="23" t="s">
        <v>1004</v>
      </c>
      <c r="C309" s="24" t="s">
        <v>1005</v>
      </c>
      <c r="D309" s="25" t="s">
        <v>842</v>
      </c>
      <c r="E309" s="24" t="s">
        <v>552</v>
      </c>
      <c r="F309" s="24" t="s">
        <v>553</v>
      </c>
      <c r="G309" s="44">
        <v>2.484</v>
      </c>
      <c r="H309" s="43"/>
    </row>
    <row r="310" s="1" customFormat="1" spans="1:8">
      <c r="A310" s="23" t="s">
        <v>912</v>
      </c>
      <c r="B310" s="23" t="s">
        <v>1006</v>
      </c>
      <c r="C310" s="24" t="s">
        <v>577</v>
      </c>
      <c r="D310" s="25" t="s">
        <v>496</v>
      </c>
      <c r="E310" s="24" t="s">
        <v>573</v>
      </c>
      <c r="F310" s="24" t="s">
        <v>574</v>
      </c>
      <c r="G310" s="44">
        <v>78</v>
      </c>
      <c r="H310" s="43"/>
    </row>
    <row r="311" s="1" customFormat="1" ht="22.5" spans="1:8">
      <c r="A311" s="23" t="s">
        <v>1007</v>
      </c>
      <c r="B311" s="23" t="s">
        <v>1004</v>
      </c>
      <c r="C311" s="24" t="s">
        <v>1005</v>
      </c>
      <c r="D311" s="25" t="s">
        <v>842</v>
      </c>
      <c r="E311" s="24" t="s">
        <v>552</v>
      </c>
      <c r="F311" s="24" t="s">
        <v>553</v>
      </c>
      <c r="G311" s="44">
        <v>0.295</v>
      </c>
      <c r="H311" s="43"/>
    </row>
    <row r="312" s="1" customFormat="1" spans="1:8">
      <c r="A312" s="23" t="s">
        <v>913</v>
      </c>
      <c r="B312" s="23" t="s">
        <v>1008</v>
      </c>
      <c r="C312" s="24" t="s">
        <v>577</v>
      </c>
      <c r="D312" s="25" t="s">
        <v>496</v>
      </c>
      <c r="E312" s="24" t="s">
        <v>573</v>
      </c>
      <c r="F312" s="24" t="s">
        <v>574</v>
      </c>
      <c r="G312" s="44">
        <v>0.03</v>
      </c>
      <c r="H312" s="43"/>
    </row>
    <row r="313" s="1" customFormat="1" spans="1:8">
      <c r="A313" s="23" t="s">
        <v>913</v>
      </c>
      <c r="B313" s="23" t="s">
        <v>1009</v>
      </c>
      <c r="C313" s="24" t="s">
        <v>500</v>
      </c>
      <c r="D313" s="25" t="s">
        <v>501</v>
      </c>
      <c r="E313" s="24" t="s">
        <v>497</v>
      </c>
      <c r="F313" s="24" t="s">
        <v>498</v>
      </c>
      <c r="G313" s="44">
        <v>17.4128</v>
      </c>
      <c r="H313" s="43"/>
    </row>
    <row r="314" s="1" customFormat="1" ht="22.5" spans="1:8">
      <c r="A314" s="23" t="s">
        <v>913</v>
      </c>
      <c r="B314" s="23" t="s">
        <v>1010</v>
      </c>
      <c r="C314" s="24" t="s">
        <v>500</v>
      </c>
      <c r="D314" s="25" t="s">
        <v>501</v>
      </c>
      <c r="E314" s="24" t="s">
        <v>497</v>
      </c>
      <c r="F314" s="24" t="s">
        <v>498</v>
      </c>
      <c r="G314" s="44">
        <v>2.74984</v>
      </c>
      <c r="H314" s="43"/>
    </row>
    <row r="315" s="1" customFormat="1" spans="1:8">
      <c r="A315" s="23" t="s">
        <v>913</v>
      </c>
      <c r="B315" s="23" t="s">
        <v>1011</v>
      </c>
      <c r="C315" s="24" t="s">
        <v>577</v>
      </c>
      <c r="D315" s="25" t="s">
        <v>496</v>
      </c>
      <c r="E315" s="24" t="s">
        <v>505</v>
      </c>
      <c r="F315" s="24" t="s">
        <v>506</v>
      </c>
      <c r="G315" s="44">
        <v>15.54</v>
      </c>
      <c r="H315" s="43"/>
    </row>
    <row r="316" s="1" customFormat="1" ht="22.5" spans="1:8">
      <c r="A316" s="23" t="s">
        <v>1012</v>
      </c>
      <c r="B316" s="23" t="s">
        <v>1013</v>
      </c>
      <c r="C316" s="24" t="s">
        <v>841</v>
      </c>
      <c r="D316" s="25" t="s">
        <v>842</v>
      </c>
      <c r="E316" s="24" t="s">
        <v>497</v>
      </c>
      <c r="F316" s="24" t="s">
        <v>498</v>
      </c>
      <c r="G316" s="44">
        <v>0.03</v>
      </c>
      <c r="H316" s="43"/>
    </row>
    <row r="317" s="1" customFormat="1" ht="22.5" spans="1:8">
      <c r="A317" s="23" t="s">
        <v>1012</v>
      </c>
      <c r="B317" s="23" t="s">
        <v>1014</v>
      </c>
      <c r="C317" s="24" t="s">
        <v>841</v>
      </c>
      <c r="D317" s="25" t="s">
        <v>842</v>
      </c>
      <c r="E317" s="24" t="s">
        <v>497</v>
      </c>
      <c r="F317" s="24" t="s">
        <v>498</v>
      </c>
      <c r="G317" s="44">
        <v>0.28</v>
      </c>
      <c r="H317" s="43"/>
    </row>
    <row r="318" s="1" customFormat="1" ht="22.5" spans="1:8">
      <c r="A318" s="23" t="s">
        <v>1012</v>
      </c>
      <c r="B318" s="23" t="s">
        <v>1015</v>
      </c>
      <c r="C318" s="24" t="s">
        <v>841</v>
      </c>
      <c r="D318" s="25" t="s">
        <v>842</v>
      </c>
      <c r="E318" s="24" t="s">
        <v>497</v>
      </c>
      <c r="F318" s="24" t="s">
        <v>498</v>
      </c>
      <c r="G318" s="44">
        <v>0.12</v>
      </c>
      <c r="H318" s="43"/>
    </row>
    <row r="319" s="1" customFormat="1" ht="24" spans="1:8">
      <c r="A319" s="23" t="s">
        <v>1016</v>
      </c>
      <c r="B319" s="23" t="s">
        <v>1004</v>
      </c>
      <c r="C319" s="24" t="s">
        <v>853</v>
      </c>
      <c r="D319" s="25" t="s">
        <v>504</v>
      </c>
      <c r="E319" s="24" t="s">
        <v>552</v>
      </c>
      <c r="F319" s="24" t="s">
        <v>553</v>
      </c>
      <c r="G319" s="44">
        <v>0.295</v>
      </c>
      <c r="H319" s="43"/>
    </row>
    <row r="320" s="1" customFormat="1" ht="22.5" spans="1:8">
      <c r="A320" s="23" t="s">
        <v>914</v>
      </c>
      <c r="B320" s="23" t="s">
        <v>1017</v>
      </c>
      <c r="C320" s="24" t="s">
        <v>577</v>
      </c>
      <c r="D320" s="25" t="s">
        <v>496</v>
      </c>
      <c r="E320" s="24" t="s">
        <v>491</v>
      </c>
      <c r="F320" s="24" t="s">
        <v>492</v>
      </c>
      <c r="G320" s="44">
        <v>26</v>
      </c>
      <c r="H320" s="43"/>
    </row>
    <row r="321" s="1" customFormat="1" ht="22.5" spans="1:8">
      <c r="A321" s="23" t="s">
        <v>1018</v>
      </c>
      <c r="B321" s="23" t="s">
        <v>1019</v>
      </c>
      <c r="C321" s="24" t="s">
        <v>841</v>
      </c>
      <c r="D321" s="25" t="s">
        <v>842</v>
      </c>
      <c r="E321" s="24" t="s">
        <v>497</v>
      </c>
      <c r="F321" s="24" t="s">
        <v>498</v>
      </c>
      <c r="G321" s="44">
        <v>0.28</v>
      </c>
      <c r="H321" s="43"/>
    </row>
    <row r="322" s="1" customFormat="1" ht="22.5" spans="1:8">
      <c r="A322" s="23" t="s">
        <v>1020</v>
      </c>
      <c r="B322" s="23" t="s">
        <v>1004</v>
      </c>
      <c r="C322" s="24" t="s">
        <v>1005</v>
      </c>
      <c r="D322" s="25" t="s">
        <v>842</v>
      </c>
      <c r="E322" s="24" t="s">
        <v>552</v>
      </c>
      <c r="F322" s="24" t="s">
        <v>553</v>
      </c>
      <c r="G322" s="44">
        <v>0.3835</v>
      </c>
      <c r="H322" s="43"/>
    </row>
    <row r="323" s="1" customFormat="1" ht="22.5" spans="1:8">
      <c r="A323" s="23" t="s">
        <v>915</v>
      </c>
      <c r="B323" s="23" t="s">
        <v>1021</v>
      </c>
      <c r="C323" s="24" t="s">
        <v>500</v>
      </c>
      <c r="D323" s="25" t="s">
        <v>501</v>
      </c>
      <c r="E323" s="24" t="s">
        <v>497</v>
      </c>
      <c r="F323" s="24" t="s">
        <v>498</v>
      </c>
      <c r="G323" s="44">
        <v>17.18852</v>
      </c>
      <c r="H323" s="43"/>
    </row>
    <row r="324" s="1" customFormat="1" spans="1:8">
      <c r="A324" s="23" t="s">
        <v>916</v>
      </c>
      <c r="B324" s="23" t="s">
        <v>1022</v>
      </c>
      <c r="C324" s="24" t="s">
        <v>577</v>
      </c>
      <c r="D324" s="25" t="s">
        <v>496</v>
      </c>
      <c r="E324" s="24" t="s">
        <v>573</v>
      </c>
      <c r="F324" s="24" t="s">
        <v>574</v>
      </c>
      <c r="G324" s="44">
        <v>0.32</v>
      </c>
      <c r="H324" s="43"/>
    </row>
    <row r="325" s="1" customFormat="1" spans="1:8">
      <c r="A325" s="23" t="s">
        <v>916</v>
      </c>
      <c r="B325" s="23" t="s">
        <v>1023</v>
      </c>
      <c r="C325" s="24" t="s">
        <v>577</v>
      </c>
      <c r="D325" s="25" t="s">
        <v>496</v>
      </c>
      <c r="E325" s="24" t="s">
        <v>573</v>
      </c>
      <c r="F325" s="24" t="s">
        <v>574</v>
      </c>
      <c r="G325" s="44">
        <v>0.29</v>
      </c>
      <c r="H325" s="43"/>
    </row>
    <row r="326" s="1" customFormat="1" ht="22.5" spans="1:8">
      <c r="A326" s="23" t="s">
        <v>1024</v>
      </c>
      <c r="B326" s="23" t="s">
        <v>1025</v>
      </c>
      <c r="C326" s="24" t="s">
        <v>500</v>
      </c>
      <c r="D326" s="25" t="s">
        <v>501</v>
      </c>
      <c r="E326" s="24" t="s">
        <v>497</v>
      </c>
      <c r="F326" s="24" t="s">
        <v>498</v>
      </c>
      <c r="G326" s="44">
        <v>0.3432</v>
      </c>
      <c r="H326" s="43"/>
    </row>
    <row r="327" s="1" customFormat="1" spans="1:8">
      <c r="A327" s="23" t="s">
        <v>1026</v>
      </c>
      <c r="B327" s="23" t="s">
        <v>1027</v>
      </c>
      <c r="C327" s="24" t="s">
        <v>611</v>
      </c>
      <c r="D327" s="25" t="s">
        <v>496</v>
      </c>
      <c r="E327" s="24" t="s">
        <v>497</v>
      </c>
      <c r="F327" s="24" t="s">
        <v>498</v>
      </c>
      <c r="G327" s="44">
        <v>0.29</v>
      </c>
      <c r="H327" s="43"/>
    </row>
    <row r="328" s="1" customFormat="1" ht="22.5" spans="1:8">
      <c r="A328" s="23" t="s">
        <v>1028</v>
      </c>
      <c r="B328" s="23" t="s">
        <v>1029</v>
      </c>
      <c r="C328" s="24" t="s">
        <v>841</v>
      </c>
      <c r="D328" s="25" t="s">
        <v>842</v>
      </c>
      <c r="E328" s="24" t="s">
        <v>497</v>
      </c>
      <c r="F328" s="24" t="s">
        <v>498</v>
      </c>
      <c r="G328" s="44">
        <v>0.03</v>
      </c>
      <c r="H328" s="43"/>
    </row>
    <row r="329" s="1" customFormat="1" ht="22.5" spans="1:8">
      <c r="A329" s="23" t="s">
        <v>918</v>
      </c>
      <c r="B329" s="23" t="s">
        <v>1030</v>
      </c>
      <c r="C329" s="24" t="s">
        <v>577</v>
      </c>
      <c r="D329" s="25" t="s">
        <v>496</v>
      </c>
      <c r="E329" s="24" t="s">
        <v>573</v>
      </c>
      <c r="F329" s="24" t="s">
        <v>574</v>
      </c>
      <c r="G329" s="44">
        <v>2.49</v>
      </c>
      <c r="H329" s="43"/>
    </row>
    <row r="330" s="1" customFormat="1" ht="22.5" spans="1:8">
      <c r="A330" s="23" t="s">
        <v>1031</v>
      </c>
      <c r="B330" s="23" t="s">
        <v>1032</v>
      </c>
      <c r="C330" s="24" t="s">
        <v>1033</v>
      </c>
      <c r="D330" s="25" t="s">
        <v>1034</v>
      </c>
      <c r="E330" s="24" t="s">
        <v>573</v>
      </c>
      <c r="F330" s="24" t="s">
        <v>574</v>
      </c>
      <c r="G330" s="44">
        <v>0.12</v>
      </c>
      <c r="H330" s="43"/>
    </row>
    <row r="331" s="1" customFormat="1" ht="22.5" spans="1:8">
      <c r="A331" s="23" t="s">
        <v>1035</v>
      </c>
      <c r="B331" s="23" t="s">
        <v>1004</v>
      </c>
      <c r="C331" s="24" t="s">
        <v>841</v>
      </c>
      <c r="D331" s="25" t="s">
        <v>842</v>
      </c>
      <c r="E331" s="24" t="s">
        <v>552</v>
      </c>
      <c r="F331" s="24" t="s">
        <v>553</v>
      </c>
      <c r="G331" s="44">
        <v>0.177</v>
      </c>
      <c r="H331" s="43"/>
    </row>
    <row r="332" s="1" customFormat="1" ht="22.5" spans="1:8">
      <c r="A332" s="23" t="s">
        <v>1035</v>
      </c>
      <c r="B332" s="23" t="s">
        <v>1036</v>
      </c>
      <c r="C332" s="24" t="s">
        <v>841</v>
      </c>
      <c r="D332" s="25" t="s">
        <v>842</v>
      </c>
      <c r="E332" s="24" t="s">
        <v>497</v>
      </c>
      <c r="F332" s="24" t="s">
        <v>498</v>
      </c>
      <c r="G332" s="44">
        <v>0.28</v>
      </c>
      <c r="H332" s="43"/>
    </row>
    <row r="333" s="1" customFormat="1" ht="22.5" spans="1:8">
      <c r="A333" s="23" t="s">
        <v>1037</v>
      </c>
      <c r="B333" s="23" t="s">
        <v>1004</v>
      </c>
      <c r="C333" s="24" t="s">
        <v>1005</v>
      </c>
      <c r="D333" s="25" t="s">
        <v>842</v>
      </c>
      <c r="E333" s="24" t="s">
        <v>552</v>
      </c>
      <c r="F333" s="24" t="s">
        <v>553</v>
      </c>
      <c r="G333" s="44">
        <v>0.177</v>
      </c>
      <c r="H333" s="43"/>
    </row>
    <row r="334" s="1" customFormat="1" spans="1:8">
      <c r="A334" s="23" t="s">
        <v>919</v>
      </c>
      <c r="B334" s="23" t="s">
        <v>1038</v>
      </c>
      <c r="C334" s="24" t="s">
        <v>577</v>
      </c>
      <c r="D334" s="25" t="s">
        <v>496</v>
      </c>
      <c r="E334" s="24" t="s">
        <v>497</v>
      </c>
      <c r="F334" s="24" t="s">
        <v>498</v>
      </c>
      <c r="G334" s="44">
        <v>0.09</v>
      </c>
      <c r="H334" s="43"/>
    </row>
    <row r="335" s="1" customFormat="1" ht="22.5" spans="1:8">
      <c r="A335" s="23" t="s">
        <v>919</v>
      </c>
      <c r="B335" s="23" t="s">
        <v>1039</v>
      </c>
      <c r="C335" s="24" t="s">
        <v>500</v>
      </c>
      <c r="D335" s="25" t="s">
        <v>501</v>
      </c>
      <c r="E335" s="24" t="s">
        <v>497</v>
      </c>
      <c r="F335" s="24" t="s">
        <v>498</v>
      </c>
      <c r="G335" s="44">
        <v>2.84964</v>
      </c>
      <c r="H335" s="43"/>
    </row>
    <row r="336" s="1" customFormat="1" spans="1:8">
      <c r="A336" s="23" t="s">
        <v>919</v>
      </c>
      <c r="B336" s="23" t="s">
        <v>1040</v>
      </c>
      <c r="C336" s="24" t="s">
        <v>577</v>
      </c>
      <c r="D336" s="25" t="s">
        <v>496</v>
      </c>
      <c r="E336" s="24" t="s">
        <v>573</v>
      </c>
      <c r="F336" s="24" t="s">
        <v>574</v>
      </c>
      <c r="G336" s="44">
        <v>6.9</v>
      </c>
      <c r="H336" s="43"/>
    </row>
    <row r="337" s="1" customFormat="1" spans="1:8">
      <c r="A337" s="23" t="s">
        <v>1041</v>
      </c>
      <c r="B337" s="23" t="s">
        <v>1042</v>
      </c>
      <c r="C337" s="24" t="s">
        <v>611</v>
      </c>
      <c r="D337" s="25" t="s">
        <v>496</v>
      </c>
      <c r="E337" s="24" t="s">
        <v>497</v>
      </c>
      <c r="F337" s="24" t="s">
        <v>498</v>
      </c>
      <c r="G337" s="44">
        <v>0.16</v>
      </c>
      <c r="H337" s="43"/>
    </row>
    <row r="338" s="1" customFormat="1" ht="22.5" spans="1:8">
      <c r="A338" s="23" t="s">
        <v>1043</v>
      </c>
      <c r="B338" s="23" t="s">
        <v>1044</v>
      </c>
      <c r="C338" s="24" t="s">
        <v>841</v>
      </c>
      <c r="D338" s="25" t="s">
        <v>842</v>
      </c>
      <c r="E338" s="24" t="s">
        <v>497</v>
      </c>
      <c r="F338" s="24" t="s">
        <v>498</v>
      </c>
      <c r="G338" s="44">
        <v>0.53</v>
      </c>
      <c r="H338" s="43"/>
    </row>
    <row r="339" s="1" customFormat="1" ht="22.5" spans="1:8">
      <c r="A339" s="23" t="s">
        <v>1043</v>
      </c>
      <c r="B339" s="23" t="s">
        <v>1045</v>
      </c>
      <c r="C339" s="24" t="s">
        <v>841</v>
      </c>
      <c r="D339" s="25" t="s">
        <v>842</v>
      </c>
      <c r="E339" s="24" t="s">
        <v>497</v>
      </c>
      <c r="F339" s="24" t="s">
        <v>498</v>
      </c>
      <c r="G339" s="44">
        <v>0.03</v>
      </c>
      <c r="H339" s="43"/>
    </row>
    <row r="340" s="1" customFormat="1" spans="1:8">
      <c r="A340" s="23" t="s">
        <v>920</v>
      </c>
      <c r="B340" s="23" t="s">
        <v>1046</v>
      </c>
      <c r="C340" s="24" t="s">
        <v>577</v>
      </c>
      <c r="D340" s="25" t="s">
        <v>496</v>
      </c>
      <c r="E340" s="24" t="s">
        <v>497</v>
      </c>
      <c r="F340" s="24" t="s">
        <v>498</v>
      </c>
      <c r="G340" s="44">
        <v>0.29</v>
      </c>
      <c r="H340" s="43"/>
    </row>
    <row r="341" s="1" customFormat="1" ht="22.5" spans="1:8">
      <c r="A341" s="23" t="s">
        <v>920</v>
      </c>
      <c r="B341" s="23" t="s">
        <v>1047</v>
      </c>
      <c r="C341" s="24" t="s">
        <v>500</v>
      </c>
      <c r="D341" s="25" t="s">
        <v>501</v>
      </c>
      <c r="E341" s="24" t="s">
        <v>497</v>
      </c>
      <c r="F341" s="24" t="s">
        <v>498</v>
      </c>
      <c r="G341" s="44">
        <v>17.59572</v>
      </c>
      <c r="H341" s="43"/>
    </row>
    <row r="342" s="1" customFormat="1" ht="24" spans="1:8">
      <c r="A342" s="23" t="s">
        <v>920</v>
      </c>
      <c r="B342" s="23" t="s">
        <v>1048</v>
      </c>
      <c r="C342" s="24" t="s">
        <v>580</v>
      </c>
      <c r="D342" s="25" t="s">
        <v>504</v>
      </c>
      <c r="E342" s="24" t="s">
        <v>505</v>
      </c>
      <c r="F342" s="24" t="s">
        <v>506</v>
      </c>
      <c r="G342" s="44">
        <v>20</v>
      </c>
      <c r="H342" s="43"/>
    </row>
    <row r="343" s="1" customFormat="1" ht="22.5" spans="1:8">
      <c r="A343" s="23" t="s">
        <v>920</v>
      </c>
      <c r="B343" s="23" t="s">
        <v>1017</v>
      </c>
      <c r="C343" s="24" t="s">
        <v>577</v>
      </c>
      <c r="D343" s="25" t="s">
        <v>496</v>
      </c>
      <c r="E343" s="24" t="s">
        <v>491</v>
      </c>
      <c r="F343" s="24" t="s">
        <v>492</v>
      </c>
      <c r="G343" s="44">
        <v>26</v>
      </c>
      <c r="H343" s="43"/>
    </row>
    <row r="344" s="1" customFormat="1" ht="22.5" spans="1:8">
      <c r="A344" s="23" t="s">
        <v>921</v>
      </c>
      <c r="B344" s="23" t="s">
        <v>1049</v>
      </c>
      <c r="C344" s="24" t="s">
        <v>577</v>
      </c>
      <c r="D344" s="25" t="s">
        <v>496</v>
      </c>
      <c r="E344" s="24" t="s">
        <v>497</v>
      </c>
      <c r="F344" s="24" t="s">
        <v>498</v>
      </c>
      <c r="G344" s="44">
        <v>0.52</v>
      </c>
      <c r="H344" s="43"/>
    </row>
    <row r="345" s="1" customFormat="1" ht="22.5" spans="1:8">
      <c r="A345" s="23" t="s">
        <v>921</v>
      </c>
      <c r="B345" s="23" t="s">
        <v>1050</v>
      </c>
      <c r="C345" s="24" t="s">
        <v>500</v>
      </c>
      <c r="D345" s="25" t="s">
        <v>501</v>
      </c>
      <c r="E345" s="24" t="s">
        <v>497</v>
      </c>
      <c r="F345" s="24" t="s">
        <v>498</v>
      </c>
      <c r="G345" s="44">
        <v>22.9596</v>
      </c>
      <c r="H345" s="43"/>
    </row>
    <row r="346" s="1" customFormat="1" ht="22.5" spans="1:8">
      <c r="A346" s="23" t="s">
        <v>1051</v>
      </c>
      <c r="B346" s="23" t="s">
        <v>1004</v>
      </c>
      <c r="C346" s="24" t="s">
        <v>1005</v>
      </c>
      <c r="D346" s="25" t="s">
        <v>842</v>
      </c>
      <c r="E346" s="24" t="s">
        <v>552</v>
      </c>
      <c r="F346" s="24" t="s">
        <v>553</v>
      </c>
      <c r="G346" s="44">
        <v>0.295</v>
      </c>
      <c r="H346" s="43"/>
    </row>
    <row r="347" s="1" customFormat="1" ht="22.5" spans="1:8">
      <c r="A347" s="23" t="s">
        <v>1052</v>
      </c>
      <c r="B347" s="23" t="s">
        <v>1053</v>
      </c>
      <c r="C347" s="24" t="s">
        <v>577</v>
      </c>
      <c r="D347" s="25" t="s">
        <v>496</v>
      </c>
      <c r="E347" s="24" t="s">
        <v>505</v>
      </c>
      <c r="F347" s="24" t="s">
        <v>506</v>
      </c>
      <c r="G347" s="44">
        <v>2.835332</v>
      </c>
      <c r="H347" s="43"/>
    </row>
    <row r="348" s="1" customFormat="1" ht="22.5" spans="1:8">
      <c r="A348" s="23" t="s">
        <v>1054</v>
      </c>
      <c r="B348" s="23" t="s">
        <v>1053</v>
      </c>
      <c r="C348" s="24" t="s">
        <v>577</v>
      </c>
      <c r="D348" s="25" t="s">
        <v>496</v>
      </c>
      <c r="E348" s="24" t="s">
        <v>505</v>
      </c>
      <c r="F348" s="24" t="s">
        <v>506</v>
      </c>
      <c r="G348" s="44">
        <v>10.474425</v>
      </c>
      <c r="H348" s="43"/>
    </row>
    <row r="349" s="1" customFormat="1" ht="22.5" spans="1:8">
      <c r="A349" s="23" t="s">
        <v>1055</v>
      </c>
      <c r="B349" s="23" t="s">
        <v>1053</v>
      </c>
      <c r="C349" s="24" t="s">
        <v>577</v>
      </c>
      <c r="D349" s="25" t="s">
        <v>496</v>
      </c>
      <c r="E349" s="24" t="s">
        <v>505</v>
      </c>
      <c r="F349" s="24" t="s">
        <v>506</v>
      </c>
      <c r="G349" s="44">
        <v>1.630582</v>
      </c>
      <c r="H349" s="43"/>
    </row>
    <row r="350" s="1" customFormat="1" ht="22.5" spans="1:8">
      <c r="A350" s="23" t="s">
        <v>1056</v>
      </c>
      <c r="B350" s="23" t="s">
        <v>1053</v>
      </c>
      <c r="C350" s="24" t="s">
        <v>577</v>
      </c>
      <c r="D350" s="25" t="s">
        <v>496</v>
      </c>
      <c r="E350" s="24" t="s">
        <v>505</v>
      </c>
      <c r="F350" s="24" t="s">
        <v>506</v>
      </c>
      <c r="G350" s="44">
        <v>1.408327</v>
      </c>
      <c r="H350" s="43"/>
    </row>
    <row r="351" s="1" customFormat="1" ht="22.5" spans="1:8">
      <c r="A351" s="23" t="s">
        <v>1057</v>
      </c>
      <c r="B351" s="23" t="s">
        <v>1053</v>
      </c>
      <c r="C351" s="24" t="s">
        <v>577</v>
      </c>
      <c r="D351" s="25" t="s">
        <v>496</v>
      </c>
      <c r="E351" s="24" t="s">
        <v>505</v>
      </c>
      <c r="F351" s="24" t="s">
        <v>506</v>
      </c>
      <c r="G351" s="44">
        <v>0.004912</v>
      </c>
      <c r="H351" s="43"/>
    </row>
    <row r="352" s="1" customFormat="1" spans="1:8">
      <c r="A352" s="45"/>
      <c r="B352" s="45"/>
      <c r="C352" s="46"/>
      <c r="D352" s="47"/>
      <c r="E352" s="46"/>
      <c r="F352" s="48"/>
      <c r="G352" s="44"/>
      <c r="H352" s="43"/>
    </row>
  </sheetData>
  <mergeCells count="1">
    <mergeCell ref="A2:H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砚山县2020年公共预算收支平衡表（1）</vt:lpstr>
      <vt:lpstr>2020年公共预算收入表（2）</vt:lpstr>
      <vt:lpstr>2020年公共预算支出表（3）</vt:lpstr>
      <vt:lpstr>2020年政府性基金预算收入表（4）</vt:lpstr>
      <vt:lpstr>2020年政府性基金预算支出表（5）</vt:lpstr>
      <vt:lpstr>2020年国有资本经营预算收支情况表（6）</vt:lpstr>
      <vt:lpstr>砚山县2020年社会保险基金预算表（7）</vt:lpstr>
      <vt:lpstr>2020年砚山县本级预备费动用方案（8）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theFates丿</cp:lastModifiedBy>
  <dcterms:created xsi:type="dcterms:W3CDTF">2006-09-13T11:21:00Z</dcterms:created>
  <dcterms:modified xsi:type="dcterms:W3CDTF">2023-09-01T06:02:38Z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